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\ドキュメント\HomepageDesigner\納所文子\"/>
    </mc:Choice>
  </mc:AlternateContent>
  <xr:revisionPtr revIDLastSave="0" documentId="13_ncr:1_{52C74DA7-683A-4B25-AE56-6ADFE46170AF}" xr6:coauthVersionLast="36" xr6:coauthVersionMax="43" xr10:uidLastSave="{00000000-0000-0000-0000-000000000000}"/>
  <bookViews>
    <workbookView xWindow="-120" yWindow="-120" windowWidth="23220" windowHeight="13740" xr2:uid="{00000000-000D-0000-FFFF-FFFF00000000}"/>
  </bookViews>
  <sheets>
    <sheet name="Sheet1" sheetId="1" r:id="rId1"/>
  </sheets>
  <definedNames>
    <definedName name="_xlnm._FilterDatabase" localSheetId="0" hidden="1">Sheet1!$A$3:$Q$373</definedName>
    <definedName name="_xlnm.Print_Area" localSheetId="0">Sheet1!$A$1:$Q$373</definedName>
    <definedName name="_xlnm.Print_Titles" localSheetId="0">Sheet1!$3:$3</definedName>
  </definedNames>
  <calcPr calcId="191029"/>
</workbook>
</file>

<file path=xl/calcChain.xml><?xml version="1.0" encoding="utf-8"?>
<calcChain xmlns="http://schemas.openxmlformats.org/spreadsheetml/2006/main">
  <c r="Q242" i="1" l="1"/>
  <c r="Q325" i="1"/>
  <c r="Q216" i="1" l="1"/>
  <c r="Q218" i="1"/>
  <c r="Q217" i="1"/>
  <c r="Q56" i="1"/>
  <c r="Q195" i="1" l="1"/>
  <c r="Q112" i="1" l="1"/>
  <c r="Q84" i="1"/>
  <c r="Q31" i="1"/>
  <c r="Q247" i="1" l="1"/>
  <c r="Q291" i="1" l="1"/>
  <c r="Q263" i="1" l="1"/>
  <c r="Q262" i="1"/>
  <c r="Q28" i="1"/>
  <c r="Q27" i="1"/>
  <c r="Q270" i="1" l="1"/>
  <c r="Q272" i="1"/>
  <c r="Q269" i="1"/>
  <c r="Q180" i="1"/>
  <c r="Q179" i="1"/>
  <c r="Q44" i="1" l="1"/>
  <c r="Q45" i="1"/>
  <c r="Q15" i="1"/>
  <c r="Q13" i="1"/>
  <c r="Q248" i="1"/>
  <c r="Q294" i="1"/>
  <c r="P308" i="1" l="1"/>
  <c r="P30" i="1"/>
  <c r="Q173" i="1" l="1"/>
  <c r="Q335" i="1" l="1"/>
  <c r="Q332" i="1"/>
  <c r="Q19" i="1"/>
  <c r="Q16" i="1"/>
  <c r="Q70" i="1" l="1"/>
  <c r="Q69" i="1"/>
  <c r="Q340" i="1"/>
  <c r="Q94" i="1"/>
  <c r="Q267" i="1"/>
  <c r="Q287" i="1"/>
  <c r="Q284" i="1"/>
  <c r="Q244" i="1"/>
  <c r="Q237" i="1"/>
  <c r="Q36" i="1"/>
  <c r="Q275" i="1"/>
  <c r="Q221" i="1"/>
  <c r="Q312" i="1"/>
  <c r="Q311" i="1"/>
  <c r="Q308" i="1"/>
  <c r="Q322" i="1"/>
  <c r="Q11" i="1"/>
  <c r="Q213" i="1"/>
  <c r="Q192" i="1"/>
  <c r="Q204" i="1"/>
  <c r="Q203" i="1"/>
  <c r="Q8" i="1"/>
  <c r="Q316" i="1"/>
  <c r="Q315" i="1"/>
  <c r="Q53" i="1"/>
  <c r="Q166" i="1"/>
  <c r="Q163" i="1"/>
  <c r="Q156" i="1" l="1"/>
  <c r="Q153" i="1"/>
  <c r="Q141" i="1"/>
  <c r="Q344" i="1"/>
  <c r="Q76" i="1"/>
  <c r="Q73" i="1"/>
  <c r="Q148" i="1"/>
  <c r="Q225" i="1"/>
  <c r="Q228" i="1"/>
  <c r="Q62" i="1"/>
  <c r="Q128" i="1"/>
  <c r="Q172" i="1"/>
  <c r="Q220" i="1"/>
  <c r="Q348" i="1"/>
  <c r="Q147" i="1" l="1"/>
  <c r="Q146" i="1"/>
  <c r="Q119" i="1"/>
  <c r="Q299" i="1"/>
  <c r="Q118" i="1"/>
  <c r="Q110" i="1"/>
  <c r="Q100" i="1"/>
  <c r="Q30" i="1" l="1"/>
  <c r="Q22" i="1"/>
  <c r="Q90" i="1"/>
  <c r="Q89" i="1"/>
  <c r="Q86" i="1"/>
  <c r="Q82" i="1"/>
  <c r="Q66" i="1"/>
  <c r="Q65" i="1"/>
  <c r="Q64" i="1"/>
  <c r="Q278" i="1"/>
  <c r="Q50" i="1"/>
  <c r="Q48" i="1"/>
  <c r="Q30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  <author>仙漁海太郎</author>
  </authors>
  <commentList>
    <comment ref="N2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下記④では25182となっている。</t>
        </r>
      </text>
    </comment>
    <comment ref="O31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下記④では明治</t>
        </r>
      </text>
    </comment>
    <comment ref="O40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下記④では明治</t>
        </r>
      </text>
    </comment>
    <comment ref="O42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下記④では明治</t>
        </r>
      </text>
    </comment>
    <comment ref="N44" authorId="0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下記④では、前半２曲を1491a、後半1曲を1491bと表記。</t>
        </r>
      </text>
    </comment>
    <comment ref="L46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タイトルのみ</t>
        </r>
      </text>
    </comment>
    <comment ref="N58" authorId="0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下記④では、前半2曲を8007a、後半2曲を8007bと表記。</t>
        </r>
      </text>
    </comment>
    <comment ref="O82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下記④では明治</t>
        </r>
      </text>
    </comment>
    <comment ref="O89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下記④では明治</t>
        </r>
      </text>
    </comment>
    <comment ref="O94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下記④では明治</t>
        </r>
      </text>
    </comment>
    <comment ref="O117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下記①では1909年</t>
        </r>
      </text>
    </comment>
    <comment ref="N152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>下記④では、前半２曲を8008a、後半1曲を8008bと表記。</t>
        </r>
      </text>
    </comment>
    <comment ref="C163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下記④では、（上）（下）と表記。</t>
        </r>
      </text>
    </comment>
    <comment ref="O176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下記④では明治</t>
        </r>
      </text>
    </comment>
    <comment ref="P195" authorId="1" shapeId="0" xr:uid="{232FFE90-D668-43F6-A174-F66B15380399}">
      <text>
        <r>
          <rPr>
            <sz val="12"/>
            <color indexed="81"/>
            <rFont val="ＭＳ Ｐ明朝"/>
            <family val="1"/>
            <charset val="128"/>
          </rPr>
          <t>演者は松本孝次、永井潔、野口里子</t>
        </r>
      </text>
    </comment>
    <comment ref="N201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>下記④では、（一）～（八）までの４枚組（A429～A436）としているが、おそらく誤り。</t>
        </r>
      </text>
    </comment>
    <comment ref="O221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下記④では明治</t>
        </r>
      </text>
    </comment>
    <comment ref="O225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下記④では明治</t>
        </r>
      </text>
    </comment>
    <comment ref="P246" authorId="1" shapeId="0" xr:uid="{E90A6D04-6C93-4D6E-987F-C13E3AE28044}">
      <text>
        <r>
          <rPr>
            <sz val="9"/>
            <color indexed="81"/>
            <rFont val="ＭＳ Ｐ明朝"/>
            <family val="1"/>
            <charset val="128"/>
          </rPr>
          <t>演者は永井潔、外二人</t>
        </r>
      </text>
    </comment>
    <comment ref="O265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下記④では明治</t>
        </r>
      </text>
    </comment>
    <comment ref="O272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下記④では明治</t>
        </r>
      </text>
    </comment>
    <comment ref="O278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下記④では明治</t>
        </r>
      </text>
    </comment>
    <comment ref="G281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こちらも「尋常小学唱歌（二）」に掲載</t>
        </r>
      </text>
    </comment>
    <comment ref="O281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下記④では明治</t>
        </r>
      </text>
    </comment>
    <comment ref="L290" authorId="0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タイトルのみ</t>
        </r>
      </text>
    </comment>
    <comment ref="L291" authorId="0" shapeId="0" xr:uid="{00000000-0006-0000-0000-000018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タイトルのみ</t>
        </r>
      </text>
    </comment>
    <comment ref="P292" authorId="1" shapeId="0" xr:uid="{0F7B7CCC-DB9B-4C73-9344-3E57C9304E73}">
      <text>
        <r>
          <rPr>
            <sz val="12"/>
            <color indexed="81"/>
            <rFont val="ＭＳ Ｐ明朝"/>
            <family val="1"/>
            <charset val="128"/>
          </rPr>
          <t>演者は松本孝次、永井潔、野口里子</t>
        </r>
      </text>
    </comment>
    <comment ref="L295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タイトルのみ</t>
        </r>
      </text>
    </comment>
    <comment ref="O332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Owner:</t>
        </r>
        <r>
          <rPr>
            <sz val="9"/>
            <color indexed="81"/>
            <rFont val="ＭＳ Ｐゴシック"/>
            <family val="3"/>
            <charset val="128"/>
          </rPr>
          <t xml:space="preserve">
下記④では明治</t>
        </r>
      </text>
    </comment>
    <comment ref="N336" authorId="0" shapeId="0" xr:uid="{00000000-0006-0000-0000-00001B000000}">
      <text>
        <r>
          <rPr>
            <sz val="9"/>
            <color indexed="81"/>
            <rFont val="ＭＳ Ｐゴシック"/>
            <family val="3"/>
            <charset val="128"/>
          </rPr>
          <t>下記④では25182となっている。また、「烏」の記載がない。</t>
        </r>
      </text>
    </comment>
    <comment ref="A356" authorId="0" shapeId="0" xr:uid="{00000000-0006-0000-0000-00001C000000}">
      <text>
        <r>
          <rPr>
            <sz val="9"/>
            <color indexed="81"/>
            <rFont val="ＭＳ Ｐゴシック"/>
            <family val="3"/>
            <charset val="128"/>
          </rPr>
          <t>・2006年2月28日監修
・アメリカコロムビア・レコード…米国からの出張録音：明治38年～42年発売
・オリエント・レコード…東洋蓄音器：大正元年より発売
・ナショナル・レコード…大阪蓄音器：大正元年～6年まで発売
・ニッポノホン・レコード…日米蓄音器商会・日本蓄音器商会：明治40年～昭和8年
・ヒコーキ・レコード…帝国蓄音器：大正8年～昭和7年11月まで発売</t>
        </r>
      </text>
    </comment>
  </commentList>
</comments>
</file>

<file path=xl/sharedStrings.xml><?xml version="1.0" encoding="utf-8"?>
<sst xmlns="http://schemas.openxmlformats.org/spreadsheetml/2006/main" count="2079" uniqueCount="1111">
  <si>
    <t>曲名</t>
    <rPh sb="0" eb="2">
      <t>キョクメイ</t>
    </rPh>
    <phoneticPr fontId="2"/>
  </si>
  <si>
    <t>歌唱者</t>
    <rPh sb="0" eb="3">
      <t>カショウシャ</t>
    </rPh>
    <phoneticPr fontId="2"/>
  </si>
  <si>
    <t>作詞者</t>
    <rPh sb="0" eb="3">
      <t>サクシシャ</t>
    </rPh>
    <phoneticPr fontId="2"/>
  </si>
  <si>
    <t>作曲者</t>
    <rPh sb="0" eb="3">
      <t>サッキョクシャ</t>
    </rPh>
    <phoneticPr fontId="2"/>
  </si>
  <si>
    <t>備考</t>
    <rPh sb="0" eb="2">
      <t>ビコウ</t>
    </rPh>
    <phoneticPr fontId="2"/>
  </si>
  <si>
    <t>伴奏者</t>
    <rPh sb="0" eb="3">
      <t>バンソウシャ</t>
    </rPh>
    <phoneticPr fontId="2"/>
  </si>
  <si>
    <t>レーベル</t>
    <phoneticPr fontId="2"/>
  </si>
  <si>
    <t>レコード番号</t>
    <rPh sb="4" eb="6">
      <t>バンゴウ</t>
    </rPh>
    <phoneticPr fontId="2"/>
  </si>
  <si>
    <t>納所文子</t>
    <rPh sb="0" eb="4">
      <t>ノウショフミコ</t>
    </rPh>
    <phoneticPr fontId="2"/>
  </si>
  <si>
    <t>納所辯次郎</t>
    <rPh sb="0" eb="2">
      <t>ナッショ</t>
    </rPh>
    <rPh sb="2" eb="3">
      <t>ベン</t>
    </rPh>
    <rPh sb="3" eb="5">
      <t>ジロウ</t>
    </rPh>
    <phoneticPr fontId="2"/>
  </si>
  <si>
    <t>兎と亀、菊</t>
    <rPh sb="0" eb="1">
      <t>ウサギ</t>
    </rPh>
    <rPh sb="2" eb="3">
      <t>カメ</t>
    </rPh>
    <rPh sb="4" eb="5">
      <t>キク</t>
    </rPh>
    <phoneticPr fontId="2"/>
  </si>
  <si>
    <t>ニッポノホン</t>
    <phoneticPr fontId="2"/>
  </si>
  <si>
    <t>ニッポノホン</t>
    <phoneticPr fontId="2"/>
  </si>
  <si>
    <t>牛若丸、夕立、池の鯉</t>
    <rPh sb="0" eb="3">
      <t>ウシワカマル</t>
    </rPh>
    <rPh sb="4" eb="6">
      <t>ユウダチ</t>
    </rPh>
    <rPh sb="7" eb="8">
      <t>イケ</t>
    </rPh>
    <rPh sb="9" eb="10">
      <t>コイ</t>
    </rPh>
    <phoneticPr fontId="2"/>
  </si>
  <si>
    <t>牛若丸、笛と太鼓</t>
    <rPh sb="0" eb="3">
      <t>ウシワカマル</t>
    </rPh>
    <rPh sb="4" eb="5">
      <t>フエ</t>
    </rPh>
    <rPh sb="6" eb="8">
      <t>タイコ</t>
    </rPh>
    <phoneticPr fontId="2"/>
  </si>
  <si>
    <t>梅、お雛様、大寒小寒</t>
    <rPh sb="0" eb="1">
      <t>ウメ</t>
    </rPh>
    <rPh sb="3" eb="5">
      <t>ヒナサマ</t>
    </rPh>
    <rPh sb="6" eb="10">
      <t>オオサムコサム</t>
    </rPh>
    <phoneticPr fontId="2"/>
  </si>
  <si>
    <t>浦島太郎、お月様、風車</t>
    <rPh sb="0" eb="4">
      <t>ウラシマタロウ</t>
    </rPh>
    <rPh sb="6" eb="8">
      <t>ツキサマ</t>
    </rPh>
    <rPh sb="9" eb="11">
      <t>カザグルマ</t>
    </rPh>
    <phoneticPr fontId="2"/>
  </si>
  <si>
    <t>ローヤル</t>
    <phoneticPr fontId="2"/>
  </si>
  <si>
    <t>オリエント</t>
    <phoneticPr fontId="2"/>
  </si>
  <si>
    <t>フエニックス</t>
    <phoneticPr fontId="2"/>
  </si>
  <si>
    <t>大江山、森の樂隊</t>
    <rPh sb="0" eb="3">
      <t>オオエヤマ</t>
    </rPh>
    <rPh sb="4" eb="5">
      <t>モリ</t>
    </rPh>
    <rPh sb="6" eb="7">
      <t>ラク</t>
    </rPh>
    <rPh sb="7" eb="8">
      <t>タイ</t>
    </rPh>
    <phoneticPr fontId="2"/>
  </si>
  <si>
    <t>大江山、舌切雀　他</t>
    <rPh sb="0" eb="3">
      <t>オオエヤマ</t>
    </rPh>
    <rPh sb="4" eb="7">
      <t>シタキリスズメ</t>
    </rPh>
    <rPh sb="8" eb="9">
      <t>ホカ</t>
    </rPh>
    <phoneticPr fontId="2"/>
  </si>
  <si>
    <t>浦島太郎、案山子</t>
    <rPh sb="0" eb="4">
      <t>ウラシマタロウ</t>
    </rPh>
    <rPh sb="5" eb="8">
      <t>カカシ</t>
    </rPh>
    <phoneticPr fontId="2"/>
  </si>
  <si>
    <t>コーラン</t>
    <phoneticPr fontId="2"/>
  </si>
  <si>
    <t>無番号</t>
    <rPh sb="0" eb="3">
      <t>ムバンゴウ</t>
    </rPh>
    <phoneticPr fontId="2"/>
  </si>
  <si>
    <t>ヒコーキ</t>
    <phoneticPr fontId="2"/>
  </si>
  <si>
    <t>蟇と蜘蛛、時計の歌、虫の聲、朝顔</t>
    <rPh sb="0" eb="1">
      <t>ヒキ</t>
    </rPh>
    <rPh sb="2" eb="4">
      <t>クモ</t>
    </rPh>
    <rPh sb="5" eb="7">
      <t>トケイ</t>
    </rPh>
    <rPh sb="8" eb="9">
      <t>ウタ</t>
    </rPh>
    <rPh sb="10" eb="11">
      <t>ムシ</t>
    </rPh>
    <rPh sb="12" eb="13">
      <t>コエ</t>
    </rPh>
    <rPh sb="14" eb="16">
      <t>アサガオ</t>
    </rPh>
    <phoneticPr fontId="2"/>
  </si>
  <si>
    <t>數へ唄</t>
    <rPh sb="0" eb="1">
      <t>カズ</t>
    </rPh>
    <rPh sb="2" eb="3">
      <t>ウタ</t>
    </rPh>
    <phoneticPr fontId="2"/>
  </si>
  <si>
    <t>チャイルド</t>
    <phoneticPr fontId="2"/>
  </si>
  <si>
    <t>海賊盤</t>
    <rPh sb="0" eb="3">
      <t>カイゾクバン</t>
    </rPh>
    <phoneticPr fontId="2"/>
  </si>
  <si>
    <t>蠶と蜘蛛、時計の歌、虫の聲、朝顔</t>
    <rPh sb="0" eb="1">
      <t>カイコ</t>
    </rPh>
    <rPh sb="2" eb="4">
      <t>クモ</t>
    </rPh>
    <rPh sb="5" eb="7">
      <t>トケイ</t>
    </rPh>
    <rPh sb="8" eb="9">
      <t>ウタ</t>
    </rPh>
    <rPh sb="10" eb="11">
      <t>ムシ</t>
    </rPh>
    <rPh sb="12" eb="13">
      <t>コエ</t>
    </rPh>
    <rPh sb="14" eb="16">
      <t>アサガオ</t>
    </rPh>
    <phoneticPr fontId="2"/>
  </si>
  <si>
    <t>ヒコーキ</t>
    <phoneticPr fontId="2"/>
  </si>
  <si>
    <t>雁、冬の夜</t>
    <rPh sb="0" eb="1">
      <t>カリ</t>
    </rPh>
    <rPh sb="2" eb="3">
      <t>フユ</t>
    </rPh>
    <rPh sb="4" eb="5">
      <t>ヨ</t>
    </rPh>
    <phoneticPr fontId="2"/>
  </si>
  <si>
    <t>ナショナル</t>
    <phoneticPr fontId="2"/>
  </si>
  <si>
    <t>ローヤル</t>
    <phoneticPr fontId="2"/>
  </si>
  <si>
    <t>紀元節</t>
    <rPh sb="0" eb="3">
      <t>キゲンセツ</t>
    </rPh>
    <phoneticPr fontId="2"/>
  </si>
  <si>
    <t>オリエント</t>
    <phoneticPr fontId="2"/>
  </si>
  <si>
    <t>汽車、村祭り</t>
    <rPh sb="0" eb="2">
      <t>キシャ</t>
    </rPh>
    <rPh sb="3" eb="5">
      <t>ムラマツ</t>
    </rPh>
    <phoneticPr fontId="2"/>
  </si>
  <si>
    <t>君が代</t>
    <rPh sb="0" eb="1">
      <t>キミ</t>
    </rPh>
    <rPh sb="2" eb="3">
      <t>ヨ</t>
    </rPh>
    <phoneticPr fontId="2"/>
  </si>
  <si>
    <t>瀬戸口藤吉</t>
    <rPh sb="0" eb="5">
      <t>セトグチトウキチ</t>
    </rPh>
    <phoneticPr fontId="2"/>
  </si>
  <si>
    <t>軍艦マーチ</t>
    <rPh sb="0" eb="2">
      <t>グンカン</t>
    </rPh>
    <phoneticPr fontId="2"/>
  </si>
  <si>
    <t>1909年</t>
    <rPh sb="4" eb="5">
      <t>ネン</t>
    </rPh>
    <phoneticPr fontId="2"/>
  </si>
  <si>
    <t>行軍、鶏、愉快</t>
    <rPh sb="0" eb="2">
      <t>コウグン</t>
    </rPh>
    <rPh sb="3" eb="4">
      <t>ニワトリ</t>
    </rPh>
    <rPh sb="5" eb="7">
      <t>ユカイ</t>
    </rPh>
    <phoneticPr fontId="2"/>
  </si>
  <si>
    <t>ローヤル</t>
    <phoneticPr fontId="2"/>
  </si>
  <si>
    <t>日本蓄音器商会（獅子印）、国産品</t>
    <rPh sb="0" eb="7">
      <t>ニホンチクオンキショウカイ</t>
    </rPh>
    <rPh sb="8" eb="10">
      <t>シシ</t>
    </rPh>
    <rPh sb="10" eb="11">
      <t>シルシ</t>
    </rPh>
    <rPh sb="13" eb="16">
      <t>コクサンヒン</t>
    </rPh>
    <phoneticPr fontId="2"/>
  </si>
  <si>
    <t>ニッポノホン</t>
    <phoneticPr fontId="2"/>
  </si>
  <si>
    <t>木の葉、兎、花咲爺</t>
    <rPh sb="0" eb="1">
      <t>コ</t>
    </rPh>
    <rPh sb="2" eb="3">
      <t>ハ</t>
    </rPh>
    <rPh sb="4" eb="5">
      <t>ウサギ</t>
    </rPh>
    <rPh sb="6" eb="9">
      <t>ハナサカジジイ</t>
    </rPh>
    <phoneticPr fontId="2"/>
  </si>
  <si>
    <t>ニッポノホン</t>
    <phoneticPr fontId="2"/>
  </si>
  <si>
    <t>舌切雀、紙鳶、猿蟹</t>
    <rPh sb="0" eb="3">
      <t>シタキリスズメ</t>
    </rPh>
    <rPh sb="4" eb="5">
      <t>カミ</t>
    </rPh>
    <rPh sb="5" eb="6">
      <t>トビ</t>
    </rPh>
    <rPh sb="7" eb="8">
      <t>サル</t>
    </rPh>
    <rPh sb="8" eb="9">
      <t>カニ</t>
    </rPh>
    <phoneticPr fontId="2"/>
  </si>
  <si>
    <t>ニッポノホン</t>
    <phoneticPr fontId="2"/>
  </si>
  <si>
    <t>戦蹟（出征）</t>
    <rPh sb="0" eb="1">
      <t>イクサ</t>
    </rPh>
    <rPh sb="1" eb="2">
      <t>セキ</t>
    </rPh>
    <rPh sb="3" eb="5">
      <t>シュッセイ</t>
    </rPh>
    <phoneticPr fontId="2"/>
  </si>
  <si>
    <t>戦跡</t>
    <rPh sb="0" eb="2">
      <t>センセキ</t>
    </rPh>
    <phoneticPr fontId="2"/>
  </si>
  <si>
    <t>チャイルド</t>
    <phoneticPr fontId="2"/>
  </si>
  <si>
    <t>相撲、朝顔、鬼、犬はワンワン</t>
    <rPh sb="0" eb="2">
      <t>スモウ</t>
    </rPh>
    <rPh sb="3" eb="5">
      <t>アサガオ</t>
    </rPh>
    <rPh sb="6" eb="7">
      <t>オニ</t>
    </rPh>
    <rPh sb="8" eb="9">
      <t>イヌ</t>
    </rPh>
    <phoneticPr fontId="2"/>
  </si>
  <si>
    <t>ヒコーキ</t>
    <phoneticPr fontId="2"/>
  </si>
  <si>
    <t>組物盤か？</t>
    <rPh sb="0" eb="2">
      <t>クミモノ</t>
    </rPh>
    <rPh sb="2" eb="3">
      <t>バン</t>
    </rPh>
    <phoneticPr fontId="2"/>
  </si>
  <si>
    <t>戦友</t>
    <rPh sb="0" eb="2">
      <t>センユウ</t>
    </rPh>
    <phoneticPr fontId="2"/>
  </si>
  <si>
    <t>蝶々、進め進め、鶏</t>
    <rPh sb="0" eb="2">
      <t>チョウチョウ</t>
    </rPh>
    <rPh sb="3" eb="4">
      <t>スス</t>
    </rPh>
    <rPh sb="5" eb="6">
      <t>スス</t>
    </rPh>
    <rPh sb="8" eb="9">
      <t>ニワトリ</t>
    </rPh>
    <phoneticPr fontId="2"/>
  </si>
  <si>
    <t>敵は幾萬</t>
    <rPh sb="0" eb="1">
      <t>テキ</t>
    </rPh>
    <rPh sb="2" eb="3">
      <t>イク</t>
    </rPh>
    <rPh sb="3" eb="4">
      <t>ヨロズ</t>
    </rPh>
    <phoneticPr fontId="2"/>
  </si>
  <si>
    <t>鐵道唱歌</t>
    <rPh sb="0" eb="1">
      <t>テツ</t>
    </rPh>
    <rPh sb="1" eb="2">
      <t>ミチ</t>
    </rPh>
    <rPh sb="2" eb="4">
      <t>ショウカ</t>
    </rPh>
    <phoneticPr fontId="2"/>
  </si>
  <si>
    <t>片面</t>
    <rPh sb="0" eb="2">
      <t>カタメン</t>
    </rPh>
    <phoneticPr fontId="2"/>
  </si>
  <si>
    <t>電車唱歌</t>
    <rPh sb="0" eb="4">
      <t>デンシャショウカ</t>
    </rPh>
    <phoneticPr fontId="2"/>
  </si>
  <si>
    <t>二宮金次郎、よく学びよく遊べ</t>
    <rPh sb="0" eb="5">
      <t>ニノミヤキンジロウ</t>
    </rPh>
    <rPh sb="8" eb="9">
      <t>マナ</t>
    </rPh>
    <rPh sb="12" eb="13">
      <t>アソ</t>
    </rPh>
    <phoneticPr fontId="2"/>
  </si>
  <si>
    <t>ピース</t>
    <phoneticPr fontId="2"/>
  </si>
  <si>
    <t>人形、ひよこ、かたつむり</t>
    <rPh sb="0" eb="2">
      <t>ニンギョウ</t>
    </rPh>
    <phoneticPr fontId="2"/>
  </si>
  <si>
    <t>箱根八里</t>
    <rPh sb="0" eb="4">
      <t>ハコネハチリ</t>
    </rPh>
    <phoneticPr fontId="2"/>
  </si>
  <si>
    <t>鳩ポッポ、雀、雪やこんこん、桃太郎</t>
    <rPh sb="0" eb="1">
      <t>ハト</t>
    </rPh>
    <rPh sb="5" eb="6">
      <t>スズメ</t>
    </rPh>
    <rPh sb="7" eb="8">
      <t>ユキ</t>
    </rPh>
    <rPh sb="14" eb="17">
      <t>モモタロウ</t>
    </rPh>
    <phoneticPr fontId="2"/>
  </si>
  <si>
    <t>ナショナル</t>
    <phoneticPr fontId="2"/>
  </si>
  <si>
    <t>鳩ポッポ、雀、雪やコンコン</t>
    <rPh sb="0" eb="1">
      <t>ハト</t>
    </rPh>
    <rPh sb="5" eb="6">
      <t>スズメ</t>
    </rPh>
    <rPh sb="7" eb="8">
      <t>ユキ</t>
    </rPh>
    <phoneticPr fontId="2"/>
  </si>
  <si>
    <t>花咲爺</t>
    <rPh sb="0" eb="3">
      <t>ハナサカジジイ</t>
    </rPh>
    <phoneticPr fontId="2"/>
  </si>
  <si>
    <t>花咲爺、金太郎</t>
    <rPh sb="0" eb="3">
      <t>ハナサカジジイ</t>
    </rPh>
    <rPh sb="4" eb="7">
      <t>キンタロウ</t>
    </rPh>
    <phoneticPr fontId="2"/>
  </si>
  <si>
    <t>日の丸の旗、鳩、おきあがりこぼし</t>
    <rPh sb="0" eb="1">
      <t>ヒ</t>
    </rPh>
    <rPh sb="2" eb="3">
      <t>マル</t>
    </rPh>
    <rPh sb="4" eb="5">
      <t>ハタ</t>
    </rPh>
    <rPh sb="6" eb="7">
      <t>ハト</t>
    </rPh>
    <phoneticPr fontId="2"/>
  </si>
  <si>
    <t>雲雀、田植、蝉</t>
    <rPh sb="0" eb="2">
      <t>ヒバリ</t>
    </rPh>
    <rPh sb="3" eb="5">
      <t>タウエ</t>
    </rPh>
    <rPh sb="6" eb="7">
      <t>セミ</t>
    </rPh>
    <phoneticPr fontId="2"/>
  </si>
  <si>
    <t>富士山、仁田四郎、雪</t>
    <rPh sb="0" eb="3">
      <t>フジサン</t>
    </rPh>
    <rPh sb="4" eb="6">
      <t>ニタ</t>
    </rPh>
    <rPh sb="6" eb="8">
      <t>シロウ</t>
    </rPh>
    <rPh sb="9" eb="10">
      <t>ユキ</t>
    </rPh>
    <phoneticPr fontId="2"/>
  </si>
  <si>
    <t>ほうほけきょ、白よこいこい、夕立</t>
    <rPh sb="7" eb="8">
      <t>シロ</t>
    </rPh>
    <rPh sb="14" eb="16">
      <t>ユウダチ</t>
    </rPh>
    <phoneticPr fontId="2"/>
  </si>
  <si>
    <t>蛍の光</t>
    <rPh sb="0" eb="1">
      <t>ホタル</t>
    </rPh>
    <rPh sb="2" eb="3">
      <t>ヒカリ</t>
    </rPh>
    <phoneticPr fontId="2"/>
  </si>
  <si>
    <t>アメリカン</t>
    <phoneticPr fontId="2"/>
  </si>
  <si>
    <t>不詳</t>
    <rPh sb="0" eb="2">
      <t>フショウ</t>
    </rPh>
    <phoneticPr fontId="2"/>
  </si>
  <si>
    <t>ポチとタマ、星、樂隊遊び</t>
    <rPh sb="6" eb="7">
      <t>ホシ</t>
    </rPh>
    <rPh sb="8" eb="10">
      <t>ガクタイ</t>
    </rPh>
    <rPh sb="10" eb="11">
      <t>アソ</t>
    </rPh>
    <phoneticPr fontId="2"/>
  </si>
  <si>
    <t>ホーホケキョ、白ヨ来イ、夕立</t>
    <rPh sb="7" eb="8">
      <t>シロ</t>
    </rPh>
    <rPh sb="9" eb="10">
      <t>コ</t>
    </rPh>
    <rPh sb="12" eb="14">
      <t>ユウダチ</t>
    </rPh>
    <phoneticPr fontId="2"/>
  </si>
  <si>
    <t>フェニックス</t>
    <phoneticPr fontId="2"/>
  </si>
  <si>
    <t>虫の樂隊、大黒様</t>
    <rPh sb="0" eb="1">
      <t>ムシ</t>
    </rPh>
    <rPh sb="2" eb="4">
      <t>ガクタイ</t>
    </rPh>
    <rPh sb="5" eb="8">
      <t>ダイコクサマ</t>
    </rPh>
    <phoneticPr fontId="2"/>
  </si>
  <si>
    <t>桃太郎、毬、進め々々</t>
    <rPh sb="0" eb="3">
      <t>モモタロウ</t>
    </rPh>
    <rPh sb="4" eb="5">
      <t>マリ</t>
    </rPh>
    <rPh sb="6" eb="7">
      <t>スス</t>
    </rPh>
    <phoneticPr fontId="2"/>
  </si>
  <si>
    <t>桃太郎、菊の花、犬</t>
    <rPh sb="0" eb="3">
      <t>モモタロウ</t>
    </rPh>
    <rPh sb="4" eb="5">
      <t>キク</t>
    </rPh>
    <rPh sb="6" eb="7">
      <t>ハナ</t>
    </rPh>
    <rPh sb="8" eb="9">
      <t>イヌ</t>
    </rPh>
    <phoneticPr fontId="2"/>
  </si>
  <si>
    <t>レーベル画像</t>
    <rPh sb="4" eb="6">
      <t>ガゾウ</t>
    </rPh>
    <phoneticPr fontId="2"/>
  </si>
  <si>
    <t>ウグイス</t>
    <phoneticPr fontId="2"/>
  </si>
  <si>
    <t>オリエント</t>
    <phoneticPr fontId="2"/>
  </si>
  <si>
    <t>A678</t>
    <phoneticPr fontId="2"/>
  </si>
  <si>
    <t>ヨシノ</t>
    <phoneticPr fontId="2"/>
  </si>
  <si>
    <t>ミカド</t>
    <phoneticPr fontId="2"/>
  </si>
  <si>
    <t>君が代、天長節</t>
    <rPh sb="0" eb="1">
      <t>キミ</t>
    </rPh>
    <rPh sb="2" eb="3">
      <t>ヨ</t>
    </rPh>
    <rPh sb="4" eb="7">
      <t>テンチョウセツ</t>
    </rPh>
    <phoneticPr fontId="2"/>
  </si>
  <si>
    <t>四百餘洲</t>
    <rPh sb="0" eb="2">
      <t>ヨンヒャク</t>
    </rPh>
    <rPh sb="2" eb="3">
      <t>アマリ</t>
    </rPh>
    <rPh sb="3" eb="4">
      <t>シマ</t>
    </rPh>
    <phoneticPr fontId="2"/>
  </si>
  <si>
    <t>納所辯次郎</t>
    <rPh sb="0" eb="5">
      <t>ノウショベンジロウ</t>
    </rPh>
    <phoneticPr fontId="2"/>
  </si>
  <si>
    <t>澤田孝一</t>
    <rPh sb="0" eb="4">
      <t>サワダコウイチ</t>
    </rPh>
    <phoneticPr fontId="2"/>
  </si>
  <si>
    <t>春風、森の小鳥</t>
    <rPh sb="0" eb="2">
      <t>ハルカゼ</t>
    </rPh>
    <rPh sb="3" eb="4">
      <t>モリ</t>
    </rPh>
    <rPh sb="5" eb="7">
      <t>コトリ</t>
    </rPh>
    <phoneticPr fontId="2"/>
  </si>
  <si>
    <t>ナショナル</t>
    <phoneticPr fontId="2"/>
  </si>
  <si>
    <t>水師榮ノ會見</t>
    <rPh sb="0" eb="2">
      <t>スイシ</t>
    </rPh>
    <rPh sb="2" eb="3">
      <t>サカエ</t>
    </rPh>
    <rPh sb="4" eb="6">
      <t>カイミ</t>
    </rPh>
    <phoneticPr fontId="2"/>
  </si>
  <si>
    <t>A443</t>
    <phoneticPr fontId="2"/>
  </si>
  <si>
    <t>勇敢なる水兵</t>
    <rPh sb="0" eb="2">
      <t>ユウカン</t>
    </rPh>
    <rPh sb="4" eb="6">
      <t>スイヘイ</t>
    </rPh>
    <phoneticPr fontId="2"/>
  </si>
  <si>
    <t>A444</t>
    <phoneticPr fontId="2"/>
  </si>
  <si>
    <t>汽車、風車、お正月、さよなら</t>
    <rPh sb="0" eb="2">
      <t>キシャ</t>
    </rPh>
    <rPh sb="3" eb="5">
      <t>カザグルマ</t>
    </rPh>
    <rPh sb="7" eb="9">
      <t>ショウガツ</t>
    </rPh>
    <phoneticPr fontId="2"/>
  </si>
  <si>
    <t>A421</t>
    <phoneticPr fontId="2"/>
  </si>
  <si>
    <t>朝がほ、からす、てまりとたこ</t>
    <rPh sb="0" eb="1">
      <t>アサ</t>
    </rPh>
    <phoneticPr fontId="2"/>
  </si>
  <si>
    <t>A422</t>
    <phoneticPr fontId="2"/>
  </si>
  <si>
    <t>裏面は「勇敢なる水兵」A444</t>
    <rPh sb="0" eb="2">
      <t>ウラメン</t>
    </rPh>
    <rPh sb="4" eb="6">
      <t>ユウカン</t>
    </rPh>
    <rPh sb="8" eb="10">
      <t>スイヘイ</t>
    </rPh>
    <phoneticPr fontId="2"/>
  </si>
  <si>
    <t>裏面は「水師榮ノ會見」A443</t>
    <rPh sb="0" eb="2">
      <t>ウラメン</t>
    </rPh>
    <phoneticPr fontId="2"/>
  </si>
  <si>
    <t>裏面は「箱根八里」1712</t>
    <rPh sb="0" eb="2">
      <t>ウラメン</t>
    </rPh>
    <rPh sb="4" eb="8">
      <t>ハコネハチリ</t>
    </rPh>
    <phoneticPr fontId="2"/>
  </si>
  <si>
    <t>裏面は「寄宿舎の古釣瓶（駒の蹄）」1713</t>
    <rPh sb="0" eb="2">
      <t>ウラメン</t>
    </rPh>
    <phoneticPr fontId="2"/>
  </si>
  <si>
    <t>裏面は「春風、森の小鳥」</t>
    <rPh sb="0" eb="2">
      <t>ウラメン</t>
    </rPh>
    <rPh sb="4" eb="6">
      <t>ハルカゼ</t>
    </rPh>
    <rPh sb="7" eb="8">
      <t>モリ</t>
    </rPh>
    <rPh sb="9" eb="11">
      <t>コトリ</t>
    </rPh>
    <phoneticPr fontId="2"/>
  </si>
  <si>
    <t>裏面は「梅、お雛様、大寒小寒」</t>
    <rPh sb="0" eb="2">
      <t>ウラメン</t>
    </rPh>
    <phoneticPr fontId="2"/>
  </si>
  <si>
    <t>裏面は「汽車、村祭り」463</t>
    <rPh sb="0" eb="2">
      <t>ウラメン</t>
    </rPh>
    <rPh sb="4" eb="6">
      <t>キシャ</t>
    </rPh>
    <rPh sb="7" eb="9">
      <t>ムラマツ</t>
    </rPh>
    <phoneticPr fontId="2"/>
  </si>
  <si>
    <t>裏面は「雁、冬の夜」464</t>
    <rPh sb="0" eb="2">
      <t>ウラメン</t>
    </rPh>
    <rPh sb="4" eb="5">
      <t>カリ</t>
    </rPh>
    <rPh sb="6" eb="7">
      <t>フユ</t>
    </rPh>
    <rPh sb="8" eb="9">
      <t>ヨ</t>
    </rPh>
    <phoneticPr fontId="2"/>
  </si>
  <si>
    <t>裏面は「鐵道唱歌」1210</t>
    <rPh sb="0" eb="2">
      <t>ウラメン</t>
    </rPh>
    <rPh sb="4" eb="5">
      <t>テツ</t>
    </rPh>
    <rPh sb="5" eb="6">
      <t>ミチ</t>
    </rPh>
    <rPh sb="6" eb="8">
      <t>ショウカ</t>
    </rPh>
    <phoneticPr fontId="2"/>
  </si>
  <si>
    <t>裏面は「虫の樂隊、大黒様」1209</t>
    <rPh sb="0" eb="2">
      <t>ウラメン</t>
    </rPh>
    <phoneticPr fontId="2"/>
  </si>
  <si>
    <t>裏面は「軍艦マーチ」1945</t>
    <rPh sb="0" eb="2">
      <t>ウラメン</t>
    </rPh>
    <rPh sb="4" eb="6">
      <t>グンカン</t>
    </rPh>
    <phoneticPr fontId="2"/>
  </si>
  <si>
    <t>裏面は「木の葉、兎、花咲爺」1944</t>
    <rPh sb="0" eb="2">
      <t>ウラメン</t>
    </rPh>
    <phoneticPr fontId="2"/>
  </si>
  <si>
    <t>裏面は「雲雀、田植、蝉」1947</t>
    <rPh sb="0" eb="2">
      <t>ウラメン</t>
    </rPh>
    <phoneticPr fontId="2"/>
  </si>
  <si>
    <t>裏面は「二宮金次郎、よく学びよく遊べ」1946</t>
    <rPh sb="0" eb="2">
      <t>ウラメン</t>
    </rPh>
    <phoneticPr fontId="2"/>
  </si>
  <si>
    <t>大和田建樹</t>
    <rPh sb="0" eb="5">
      <t>オオワダケンキ</t>
    </rPh>
    <phoneticPr fontId="2"/>
  </si>
  <si>
    <t>多梅稚</t>
    <rPh sb="0" eb="1">
      <t>オオ</t>
    </rPh>
    <rPh sb="1" eb="2">
      <t>ウメ</t>
    </rPh>
    <rPh sb="2" eb="3">
      <t>ワカ</t>
    </rPh>
    <phoneticPr fontId="2"/>
  </si>
  <si>
    <t>石原和三郎</t>
    <rPh sb="0" eb="5">
      <t>イシハラワサブロウ</t>
    </rPh>
    <phoneticPr fontId="2"/>
  </si>
  <si>
    <t>田村虎蔵</t>
    <rPh sb="0" eb="4">
      <t>タムラトラゾウ</t>
    </rPh>
    <phoneticPr fontId="2"/>
  </si>
  <si>
    <t>裏面は「日の丸の旗、鳩、おきあがりこぼし」1940</t>
    <rPh sb="0" eb="2">
      <t>ウラメン</t>
    </rPh>
    <phoneticPr fontId="2"/>
  </si>
  <si>
    <t>裏面は「人形、ひよこ、かたつむり」1941</t>
    <rPh sb="0" eb="2">
      <t>ウラメン</t>
    </rPh>
    <rPh sb="4" eb="6">
      <t>ニンギョウ</t>
    </rPh>
    <phoneticPr fontId="2"/>
  </si>
  <si>
    <t>裏面は「兎と亀、菊」1599</t>
    <rPh sb="0" eb="2">
      <t>ウラメン</t>
    </rPh>
    <rPh sb="4" eb="5">
      <t>ウサギ</t>
    </rPh>
    <rPh sb="6" eb="7">
      <t>カメ</t>
    </rPh>
    <rPh sb="8" eb="9">
      <t>キク</t>
    </rPh>
    <phoneticPr fontId="2"/>
  </si>
  <si>
    <t>裏面は「ポチとタマ、星、樂隊遊び」1207</t>
    <rPh sb="0" eb="2">
      <t>ウラメン</t>
    </rPh>
    <phoneticPr fontId="2"/>
  </si>
  <si>
    <t>裏面は「ほうほけきょ、白よこいこい、夕立」1201</t>
    <rPh sb="0" eb="2">
      <t>ウラメン</t>
    </rPh>
    <phoneticPr fontId="2"/>
  </si>
  <si>
    <t>裏面は「鳩ポッポ、雀、雪やコンコン」1200</t>
    <rPh sb="0" eb="2">
      <t>ウラメン</t>
    </rPh>
    <phoneticPr fontId="2"/>
  </si>
  <si>
    <t>裏面は「汽車、風車、お正月、さよなら」A421</t>
    <rPh sb="0" eb="2">
      <t>ウラメン</t>
    </rPh>
    <phoneticPr fontId="2"/>
  </si>
  <si>
    <t>裏面は「牛若丸、夕立、池の鯉」1942</t>
    <rPh sb="0" eb="2">
      <t>ウラメン</t>
    </rPh>
    <rPh sb="4" eb="7">
      <t>ウシワカマル</t>
    </rPh>
    <rPh sb="8" eb="10">
      <t>ユウダチ</t>
    </rPh>
    <rPh sb="11" eb="12">
      <t>イケ</t>
    </rPh>
    <rPh sb="13" eb="14">
      <t>コイ</t>
    </rPh>
    <phoneticPr fontId="2"/>
  </si>
  <si>
    <t>裏面は「桃太郎、菊の花、犬」1943</t>
    <rPh sb="0" eb="2">
      <t>ウラメン</t>
    </rPh>
    <phoneticPr fontId="2"/>
  </si>
  <si>
    <t>3枚組</t>
    <rPh sb="1" eb="3">
      <t>マイグミ</t>
    </rPh>
    <phoneticPr fontId="2"/>
  </si>
  <si>
    <t>織なす錦、霞か雲か</t>
    <rPh sb="0" eb="1">
      <t>オ</t>
    </rPh>
    <rPh sb="3" eb="4">
      <t>ニシキ</t>
    </rPh>
    <rPh sb="5" eb="6">
      <t>カスミ</t>
    </rPh>
    <rPh sb="7" eb="8">
      <t>クモ</t>
    </rPh>
    <phoneticPr fontId="2"/>
  </si>
  <si>
    <t>A681</t>
    <phoneticPr fontId="2"/>
  </si>
  <si>
    <t>婦人從軍</t>
    <rPh sb="0" eb="2">
      <t>フジン</t>
    </rPh>
    <rPh sb="2" eb="3">
      <t>シタガ</t>
    </rPh>
    <rPh sb="3" eb="4">
      <t>グン</t>
    </rPh>
    <phoneticPr fontId="2"/>
  </si>
  <si>
    <t>A680</t>
    <phoneticPr fontId="2"/>
  </si>
  <si>
    <t>裏面は「織なす錦、霞か雲か」A681</t>
    <rPh sb="0" eb="2">
      <t>ウラメン</t>
    </rPh>
    <rPh sb="4" eb="5">
      <t>オ</t>
    </rPh>
    <rPh sb="7" eb="8">
      <t>ニシキ</t>
    </rPh>
    <rPh sb="9" eb="10">
      <t>カスミ</t>
    </rPh>
    <rPh sb="11" eb="12">
      <t>クモ</t>
    </rPh>
    <phoneticPr fontId="2"/>
  </si>
  <si>
    <t>裏面は「婦人從軍」A680</t>
    <rPh sb="0" eb="2">
      <t>ウラメン</t>
    </rPh>
    <rPh sb="4" eb="6">
      <t>フジン</t>
    </rPh>
    <rPh sb="6" eb="7">
      <t>シタガ</t>
    </rPh>
    <rPh sb="7" eb="8">
      <t>グン</t>
    </rPh>
    <phoneticPr fontId="2"/>
  </si>
  <si>
    <t>裏面は「蟇と蜘蛛、時計の歌、虫の聲、朝顔」ローヤル1708</t>
    <rPh sb="0" eb="2">
      <t>ウラメン</t>
    </rPh>
    <phoneticPr fontId="2"/>
  </si>
  <si>
    <t>母の心、春が來た</t>
    <rPh sb="0" eb="1">
      <t>ハハ</t>
    </rPh>
    <rPh sb="2" eb="3">
      <t>ココロ</t>
    </rPh>
    <rPh sb="4" eb="5">
      <t>ハル</t>
    </rPh>
    <rPh sb="6" eb="7">
      <t>クル</t>
    </rPh>
    <phoneticPr fontId="2"/>
  </si>
  <si>
    <t>裏面は「母の心、春が來た」757</t>
    <rPh sb="0" eb="2">
      <t>ウラメン</t>
    </rPh>
    <rPh sb="4" eb="5">
      <t>ハハ</t>
    </rPh>
    <rPh sb="6" eb="7">
      <t>ココロ</t>
    </rPh>
    <rPh sb="8" eb="9">
      <t>ハル</t>
    </rPh>
    <rPh sb="10" eb="11">
      <t>クル</t>
    </rPh>
    <phoneticPr fontId="2"/>
  </si>
  <si>
    <t>裏面は「蝶々、進め進め、鶏」758</t>
    <rPh sb="0" eb="2">
      <t>ウラメン</t>
    </rPh>
    <rPh sb="4" eb="10">
      <t>チョウチョウ､ススメスス</t>
    </rPh>
    <rPh sb="12" eb="13">
      <t>ニワトリ</t>
    </rPh>
    <phoneticPr fontId="2"/>
  </si>
  <si>
    <t>兎、笛と太鼓</t>
    <rPh sb="0" eb="1">
      <t>ウサギ</t>
    </rPh>
    <rPh sb="2" eb="3">
      <t>フエ</t>
    </rPh>
    <rPh sb="4" eb="6">
      <t>タイコ</t>
    </rPh>
    <phoneticPr fontId="2"/>
  </si>
  <si>
    <t>若駒、環、太郎マーチ</t>
    <rPh sb="0" eb="2">
      <t>ワカゴマ</t>
    </rPh>
    <rPh sb="3" eb="4">
      <t>タマキ</t>
    </rPh>
    <rPh sb="5" eb="7">
      <t>タロウ</t>
    </rPh>
    <phoneticPr fontId="2"/>
  </si>
  <si>
    <t>取入れ、豊臣秀吉</t>
    <rPh sb="0" eb="2">
      <t>トリイ</t>
    </rPh>
    <rPh sb="4" eb="8">
      <t>トヨトミヒデヨシ</t>
    </rPh>
    <phoneticPr fontId="2"/>
  </si>
  <si>
    <t>裏面は「若駒、環、太郎マーチ」753</t>
    <rPh sb="0" eb="2">
      <t>ウラメン</t>
    </rPh>
    <rPh sb="4" eb="6">
      <t>ワカゴマ</t>
    </rPh>
    <rPh sb="7" eb="8">
      <t>タマキ</t>
    </rPh>
    <rPh sb="9" eb="11">
      <t>タロウ</t>
    </rPh>
    <phoneticPr fontId="2"/>
  </si>
  <si>
    <t>裏面は「蛍の光」1212</t>
    <rPh sb="0" eb="2">
      <t>ウラメン</t>
    </rPh>
    <rPh sb="4" eb="5">
      <t>ホタル</t>
    </rPh>
    <rPh sb="6" eb="7">
      <t>ヒカリ</t>
    </rPh>
    <phoneticPr fontId="2"/>
  </si>
  <si>
    <t>裏面は「君が代」1211</t>
    <rPh sb="0" eb="2">
      <t>ウラメン</t>
    </rPh>
    <rPh sb="4" eb="5">
      <t>キミ</t>
    </rPh>
    <rPh sb="6" eb="7">
      <t>ヨ</t>
    </rPh>
    <phoneticPr fontId="2"/>
  </si>
  <si>
    <t>裏面は「梅、お雛様、大寒小寒」1598</t>
    <rPh sb="0" eb="2">
      <t>ウラメン</t>
    </rPh>
    <phoneticPr fontId="2"/>
  </si>
  <si>
    <t>裏面は「敵は幾萬」1214</t>
    <rPh sb="0" eb="2">
      <t>ウラメン</t>
    </rPh>
    <phoneticPr fontId="2"/>
  </si>
  <si>
    <t>裏面は「浦島太郎、お月様、風車」1203</t>
    <rPh sb="0" eb="2">
      <t>ウラメン</t>
    </rPh>
    <rPh sb="4" eb="8">
      <t>ウラシマタロウ</t>
    </rPh>
    <rPh sb="10" eb="12">
      <t>ツキサマ</t>
    </rPh>
    <rPh sb="13" eb="15">
      <t>カザグルマ</t>
    </rPh>
    <phoneticPr fontId="2"/>
  </si>
  <si>
    <t>裏面は「戦蹟（出征）」1710</t>
    <rPh sb="0" eb="2">
      <t>ウラメン</t>
    </rPh>
    <rPh sb="4" eb="5">
      <t>イクサ</t>
    </rPh>
    <rPh sb="5" eb="6">
      <t>セキ</t>
    </rPh>
    <rPh sb="7" eb="9">
      <t>シュッセイ</t>
    </rPh>
    <phoneticPr fontId="2"/>
  </si>
  <si>
    <t>裏面は「數へ唄」1709</t>
    <rPh sb="0" eb="2">
      <t>ウラメン</t>
    </rPh>
    <rPh sb="4" eb="5">
      <t>カズ</t>
    </rPh>
    <rPh sb="6" eb="7">
      <t>ウタ</t>
    </rPh>
    <phoneticPr fontId="2"/>
  </si>
  <si>
    <t>裏面は「牛若丸、笛と太鼓」1206</t>
    <rPh sb="0" eb="2">
      <t>ウラメン</t>
    </rPh>
    <rPh sb="4" eb="7">
      <t>ウシワカマル</t>
    </rPh>
    <rPh sb="8" eb="9">
      <t>フエ</t>
    </rPh>
    <rPh sb="10" eb="12">
      <t>タイコ</t>
    </rPh>
    <phoneticPr fontId="2"/>
  </si>
  <si>
    <t>裏面は「花咲爺、金太郎」1204</t>
    <rPh sb="0" eb="2">
      <t>ウラメン</t>
    </rPh>
    <rPh sb="4" eb="7">
      <t>ハナサカジジイ</t>
    </rPh>
    <rPh sb="8" eb="11">
      <t>キンタロウ</t>
    </rPh>
    <phoneticPr fontId="2"/>
  </si>
  <si>
    <t>裏面は「大江山、森の樂隊」1601</t>
    <rPh sb="0" eb="2">
      <t>ウラメン</t>
    </rPh>
    <rPh sb="4" eb="7">
      <t>オオエヤマ</t>
    </rPh>
    <rPh sb="8" eb="9">
      <t>モリ</t>
    </rPh>
    <rPh sb="10" eb="12">
      <t>ガクタイ</t>
    </rPh>
    <phoneticPr fontId="2"/>
  </si>
  <si>
    <t>裏面は「舌切雀、紙鳶、猿蟹」1600</t>
    <rPh sb="0" eb="2">
      <t>ウラメン</t>
    </rPh>
    <phoneticPr fontId="2"/>
  </si>
  <si>
    <t>裏面は「富士山、仁田四郎、雪」1949</t>
    <rPh sb="0" eb="2">
      <t>ウラメン</t>
    </rPh>
    <rPh sb="4" eb="7">
      <t>フジサン</t>
    </rPh>
    <rPh sb="8" eb="10">
      <t>ニタ</t>
    </rPh>
    <rPh sb="10" eb="12">
      <t>シロウ</t>
    </rPh>
    <rPh sb="13" eb="14">
      <t>ユキ</t>
    </rPh>
    <phoneticPr fontId="2"/>
  </si>
  <si>
    <t>裏面は「浦島太郎、案山子」1948</t>
    <rPh sb="0" eb="2">
      <t>ウラメン</t>
    </rPh>
    <rPh sb="4" eb="8">
      <t>ウラシマタロウ</t>
    </rPh>
    <rPh sb="9" eb="12">
      <t>カカシ</t>
    </rPh>
    <phoneticPr fontId="2"/>
  </si>
  <si>
    <t>裏面は「蝶々、進め進め、鶏」1953</t>
    <rPh sb="0" eb="2">
      <t>ウラメン</t>
    </rPh>
    <rPh sb="4" eb="10">
      <t>チョウチョウ､ススメスス</t>
    </rPh>
    <rPh sb="12" eb="13">
      <t>ニワトリ</t>
    </rPh>
    <phoneticPr fontId="2"/>
  </si>
  <si>
    <t>裏面は「母の心、春が來た」1952</t>
    <rPh sb="0" eb="2">
      <t>ウラメン</t>
    </rPh>
    <rPh sb="4" eb="5">
      <t>ハハ</t>
    </rPh>
    <rPh sb="6" eb="7">
      <t>ココロ</t>
    </rPh>
    <rPh sb="8" eb="9">
      <t>ハル</t>
    </rPh>
    <rPh sb="10" eb="11">
      <t>クル</t>
    </rPh>
    <phoneticPr fontId="2"/>
  </si>
  <si>
    <t>裏面は「行軍、鶏、愉快」</t>
    <rPh sb="0" eb="2">
      <t>ウラメン</t>
    </rPh>
    <rPh sb="4" eb="6">
      <t>コウグン</t>
    </rPh>
    <rPh sb="7" eb="8">
      <t>ニワトリ</t>
    </rPh>
    <rPh sb="9" eb="11">
      <t>ユカイ</t>
    </rPh>
    <phoneticPr fontId="2"/>
  </si>
  <si>
    <t>裏面は「春風、森の小鳥」1603</t>
    <rPh sb="0" eb="2">
      <t>ウラメン</t>
    </rPh>
    <rPh sb="4" eb="6">
      <t>ハルカゼ</t>
    </rPh>
    <rPh sb="7" eb="8">
      <t>モリ</t>
    </rPh>
    <rPh sb="9" eb="11">
      <t>コトリ</t>
    </rPh>
    <phoneticPr fontId="2"/>
  </si>
  <si>
    <t>凱旋</t>
    <rPh sb="0" eb="2">
      <t>ガイセン</t>
    </rPh>
    <phoneticPr fontId="2"/>
  </si>
  <si>
    <t>ニッポノホン</t>
    <phoneticPr fontId="2"/>
  </si>
  <si>
    <t>裏面は「辨慶、達磨、兎」1604</t>
    <rPh sb="0" eb="2">
      <t>ウラメン</t>
    </rPh>
    <rPh sb="4" eb="6">
      <t>ベンケイ</t>
    </rPh>
    <rPh sb="7" eb="9">
      <t>ダルマ</t>
    </rPh>
    <rPh sb="10" eb="11">
      <t>ウサギ</t>
    </rPh>
    <phoneticPr fontId="2"/>
  </si>
  <si>
    <t>辨慶、達磨、兎</t>
    <rPh sb="0" eb="2">
      <t>ベンケイ</t>
    </rPh>
    <rPh sb="3" eb="5">
      <t>ダルマ</t>
    </rPh>
    <rPh sb="6" eb="7">
      <t>ウサギ</t>
    </rPh>
    <phoneticPr fontId="2"/>
  </si>
  <si>
    <t>ニッポノホン</t>
    <phoneticPr fontId="2"/>
  </si>
  <si>
    <t>裏面は「凱旋」1605</t>
    <rPh sb="0" eb="2">
      <t>ウラメン</t>
    </rPh>
    <rPh sb="4" eb="6">
      <t>ガイセン</t>
    </rPh>
    <phoneticPr fontId="2"/>
  </si>
  <si>
    <t>裏面は「小馬、烏、月、凧の歌」ニッポノホン1707</t>
    <rPh sb="0" eb="2">
      <t>ウラメン</t>
    </rPh>
    <phoneticPr fontId="2"/>
  </si>
  <si>
    <t>A417</t>
    <phoneticPr fontId="2"/>
  </si>
  <si>
    <t>A418</t>
    <phoneticPr fontId="2"/>
  </si>
  <si>
    <t>朝がほ、うさぎ、犬はわんわん</t>
    <rPh sb="0" eb="1">
      <t>アサ</t>
    </rPh>
    <rPh sb="8" eb="9">
      <t>イヌ</t>
    </rPh>
    <phoneticPr fontId="2"/>
  </si>
  <si>
    <t>A419</t>
    <phoneticPr fontId="2"/>
  </si>
  <si>
    <t>裏面は「猫の子、海の上、桃太郎、軍ごツこ」A420</t>
    <rPh sb="0" eb="2">
      <t>ウラメン</t>
    </rPh>
    <rPh sb="4" eb="5">
      <t>ネコ</t>
    </rPh>
    <rPh sb="6" eb="7">
      <t>コ</t>
    </rPh>
    <rPh sb="8" eb="9">
      <t>ウミ</t>
    </rPh>
    <rPh sb="10" eb="11">
      <t>ウエ</t>
    </rPh>
    <rPh sb="12" eb="15">
      <t>モモタロウ</t>
    </rPh>
    <rPh sb="16" eb="17">
      <t>グン</t>
    </rPh>
    <phoneticPr fontId="2"/>
  </si>
  <si>
    <t>猫の子、海の上、桃太郎、軍ごツこ</t>
    <phoneticPr fontId="2"/>
  </si>
  <si>
    <t>A420</t>
    <phoneticPr fontId="2"/>
  </si>
  <si>
    <t>裏面は「朝がほ、うさぎ、犬はわんわん」A419</t>
    <rPh sb="0" eb="2">
      <t>ウラメン</t>
    </rPh>
    <phoneticPr fontId="2"/>
  </si>
  <si>
    <t>月、たこのうた、めくらおに</t>
    <rPh sb="0" eb="1">
      <t>ツキ</t>
    </rPh>
    <phoneticPr fontId="2"/>
  </si>
  <si>
    <t>A423</t>
    <phoneticPr fontId="2"/>
  </si>
  <si>
    <t>裏面は「こうま、蛙とくも、時計のうた」A424</t>
    <rPh sb="0" eb="2">
      <t>ウラメン</t>
    </rPh>
    <rPh sb="8" eb="9">
      <t>カエル</t>
    </rPh>
    <rPh sb="13" eb="15">
      <t>トケイ</t>
    </rPh>
    <phoneticPr fontId="2"/>
  </si>
  <si>
    <t>こうま、蛙とくも、時計のうた</t>
    <rPh sb="4" eb="5">
      <t>カエル</t>
    </rPh>
    <rPh sb="9" eb="11">
      <t>トケイ</t>
    </rPh>
    <phoneticPr fontId="2"/>
  </si>
  <si>
    <t>A424</t>
    <phoneticPr fontId="2"/>
  </si>
  <si>
    <t>裏面は「月、たこのうた、めくらおに」A423</t>
    <rPh sb="0" eb="2">
      <t>ウラメン</t>
    </rPh>
    <rPh sb="4" eb="5">
      <t>ツキ</t>
    </rPh>
    <phoneticPr fontId="2"/>
  </si>
  <si>
    <t>故郷の空、歴史地理</t>
    <rPh sb="0" eb="2">
      <t>コキョウ</t>
    </rPh>
    <rPh sb="3" eb="4">
      <t>ソラ</t>
    </rPh>
    <rPh sb="5" eb="9">
      <t>レキシチリ</t>
    </rPh>
    <phoneticPr fontId="2"/>
  </si>
  <si>
    <t>A425</t>
    <phoneticPr fontId="2"/>
  </si>
  <si>
    <t>裏面は「仰げば尊し」A426</t>
    <rPh sb="0" eb="2">
      <t>ウラメン</t>
    </rPh>
    <rPh sb="4" eb="5">
      <t>アオ</t>
    </rPh>
    <rPh sb="7" eb="8">
      <t>トウト</t>
    </rPh>
    <phoneticPr fontId="2"/>
  </si>
  <si>
    <t>仰げば尊し</t>
    <rPh sb="0" eb="1">
      <t>アオ</t>
    </rPh>
    <rPh sb="3" eb="4">
      <t>トウト</t>
    </rPh>
    <phoneticPr fontId="2"/>
  </si>
  <si>
    <t>A426</t>
    <phoneticPr fontId="2"/>
  </si>
  <si>
    <t>裏面は「故郷の空、歴史地理」A425</t>
    <rPh sb="0" eb="2">
      <t>ウラメン</t>
    </rPh>
    <rPh sb="4" eb="6">
      <t>コキョウ</t>
    </rPh>
    <rPh sb="7" eb="8">
      <t>ソラ</t>
    </rPh>
    <rPh sb="9" eb="13">
      <t>レキシチリ</t>
    </rPh>
    <phoneticPr fontId="2"/>
  </si>
  <si>
    <t>A428</t>
    <phoneticPr fontId="2"/>
  </si>
  <si>
    <t>君か代、御國の守</t>
    <phoneticPr fontId="2"/>
  </si>
  <si>
    <t>A427</t>
    <phoneticPr fontId="2"/>
  </si>
  <si>
    <t>裏面は「紀元節」A428</t>
    <rPh sb="0" eb="2">
      <t>ウラメン</t>
    </rPh>
    <rPh sb="4" eb="7">
      <t>キゲンセツ</t>
    </rPh>
    <phoneticPr fontId="2"/>
  </si>
  <si>
    <t>おたまじゃくし、荷車、飛行器の夢</t>
    <rPh sb="8" eb="10">
      <t>ニグルマ</t>
    </rPh>
    <rPh sb="11" eb="13">
      <t>ヒコウ</t>
    </rPh>
    <rPh sb="13" eb="14">
      <t>ウツワ</t>
    </rPh>
    <rPh sb="15" eb="16">
      <t>ユメ</t>
    </rPh>
    <phoneticPr fontId="2"/>
  </si>
  <si>
    <t>A435</t>
    <phoneticPr fontId="2"/>
  </si>
  <si>
    <t>裏面は「螢の光」A436</t>
    <rPh sb="0" eb="2">
      <t>ウラメン</t>
    </rPh>
    <rPh sb="4" eb="5">
      <t>ホタル</t>
    </rPh>
    <rPh sb="6" eb="7">
      <t>ヒカリ</t>
    </rPh>
    <phoneticPr fontId="2"/>
  </si>
  <si>
    <t>螢の光</t>
    <rPh sb="0" eb="1">
      <t>ホタル</t>
    </rPh>
    <rPh sb="2" eb="3">
      <t>ヒカリ</t>
    </rPh>
    <phoneticPr fontId="2"/>
  </si>
  <si>
    <t>A436</t>
    <phoneticPr fontId="2"/>
  </si>
  <si>
    <t>裏面は「おたまじゃくし、荷車、飛行器の夢」A435</t>
    <rPh sb="0" eb="2">
      <t>ウラメン</t>
    </rPh>
    <rPh sb="12" eb="14">
      <t>ニグルマ</t>
    </rPh>
    <rPh sb="15" eb="17">
      <t>ヒコウ</t>
    </rPh>
    <rPh sb="17" eb="18">
      <t>ウツワ</t>
    </rPh>
    <rPh sb="19" eb="20">
      <t>ユメ</t>
    </rPh>
    <phoneticPr fontId="2"/>
  </si>
  <si>
    <t>戦友（一）（二）</t>
    <rPh sb="0" eb="2">
      <t>センユウ</t>
    </rPh>
    <rPh sb="3" eb="4">
      <t>イチ</t>
    </rPh>
    <rPh sb="6" eb="7">
      <t>ニ</t>
    </rPh>
    <phoneticPr fontId="2"/>
  </si>
  <si>
    <t>國民唱歌　明治天皇（三）</t>
    <rPh sb="0" eb="2">
      <t>コクミン</t>
    </rPh>
    <rPh sb="2" eb="4">
      <t>ショウカ</t>
    </rPh>
    <rPh sb="5" eb="9">
      <t>メイジテンノウ</t>
    </rPh>
    <rPh sb="10" eb="11">
      <t>サン</t>
    </rPh>
    <phoneticPr fontId="2"/>
  </si>
  <si>
    <t>A441</t>
    <phoneticPr fontId="2"/>
  </si>
  <si>
    <t>裏面は「金剛石」A442</t>
    <rPh sb="0" eb="2">
      <t>ウラメン</t>
    </rPh>
    <rPh sb="4" eb="7">
      <t>コンゴウセキ</t>
    </rPh>
    <phoneticPr fontId="2"/>
  </si>
  <si>
    <t>金剛石</t>
    <rPh sb="0" eb="3">
      <t>コンゴウセキ</t>
    </rPh>
    <phoneticPr fontId="2"/>
  </si>
  <si>
    <t>A442</t>
    <phoneticPr fontId="2"/>
  </si>
  <si>
    <t>裏面は「國民唱歌　明治天皇（三）」A441</t>
    <rPh sb="0" eb="2">
      <t>ウラメン</t>
    </rPh>
    <rPh sb="4" eb="8">
      <t>コクミンショウカ</t>
    </rPh>
    <rPh sb="9" eb="13">
      <t>メイジテンノウ</t>
    </rPh>
    <rPh sb="14" eb="15">
      <t>サン</t>
    </rPh>
    <phoneticPr fontId="2"/>
  </si>
  <si>
    <t>戦闘歌、六千餘萬</t>
    <rPh sb="0" eb="2">
      <t>セントウ</t>
    </rPh>
    <rPh sb="2" eb="3">
      <t>ウタ</t>
    </rPh>
    <rPh sb="4" eb="6">
      <t>ロクセン</t>
    </rPh>
    <rPh sb="6" eb="7">
      <t>ヨ</t>
    </rPh>
    <rPh sb="7" eb="8">
      <t>マン</t>
    </rPh>
    <phoneticPr fontId="2"/>
  </si>
  <si>
    <t>A676</t>
    <phoneticPr fontId="2"/>
  </si>
  <si>
    <t>裏面は「凱旋、軍艦マーチ」A677</t>
    <rPh sb="0" eb="2">
      <t>ウラメン</t>
    </rPh>
    <rPh sb="4" eb="6">
      <t>ガイセン</t>
    </rPh>
    <rPh sb="7" eb="9">
      <t>グンカン</t>
    </rPh>
    <phoneticPr fontId="2"/>
  </si>
  <si>
    <t>凱旋、軍艦マーチ</t>
    <rPh sb="0" eb="2">
      <t>ガイセン</t>
    </rPh>
    <rPh sb="3" eb="5">
      <t>グンカン</t>
    </rPh>
    <phoneticPr fontId="2"/>
  </si>
  <si>
    <t>A677</t>
    <phoneticPr fontId="2"/>
  </si>
  <si>
    <t>裏面は「戦闘歌、六千餘萬」A676</t>
    <rPh sb="0" eb="2">
      <t>ウラメン</t>
    </rPh>
    <rPh sb="4" eb="6">
      <t>セントウ</t>
    </rPh>
    <rPh sb="6" eb="7">
      <t>ウタ</t>
    </rPh>
    <rPh sb="8" eb="10">
      <t>ロクセン</t>
    </rPh>
    <rPh sb="10" eb="12">
      <t>ヨマン</t>
    </rPh>
    <phoneticPr fontId="2"/>
  </si>
  <si>
    <t>裏面は「君が代、天長節」A679</t>
    <rPh sb="0" eb="2">
      <t>ウラメン</t>
    </rPh>
    <rPh sb="4" eb="5">
      <t>キミ</t>
    </rPh>
    <rPh sb="6" eb="7">
      <t>ヨ</t>
    </rPh>
    <rPh sb="8" eb="11">
      <t>テンチョウセツ</t>
    </rPh>
    <phoneticPr fontId="2"/>
  </si>
  <si>
    <t>運動會、軍隊遊び、綱引</t>
    <rPh sb="0" eb="2">
      <t>ウンドウ</t>
    </rPh>
    <rPh sb="2" eb="3">
      <t>アイ</t>
    </rPh>
    <rPh sb="4" eb="6">
      <t>グンタイ</t>
    </rPh>
    <rPh sb="6" eb="7">
      <t>アソ</t>
    </rPh>
    <rPh sb="9" eb="11">
      <t>ツナヒ</t>
    </rPh>
    <phoneticPr fontId="2"/>
  </si>
  <si>
    <t>A679</t>
    <phoneticPr fontId="2"/>
  </si>
  <si>
    <t>裏面は「運動會、軍隊遊び、綱引」A678</t>
    <rPh sb="0" eb="2">
      <t>ウラメン</t>
    </rPh>
    <rPh sb="4" eb="6">
      <t>ウンドウ</t>
    </rPh>
    <rPh sb="6" eb="7">
      <t>アイ</t>
    </rPh>
    <rPh sb="8" eb="10">
      <t>グンタイ</t>
    </rPh>
    <rPh sb="10" eb="11">
      <t>アソ</t>
    </rPh>
    <rPh sb="13" eb="15">
      <t>ツナヒキ</t>
    </rPh>
    <phoneticPr fontId="2"/>
  </si>
  <si>
    <t>A682</t>
    <phoneticPr fontId="2"/>
  </si>
  <si>
    <t>裏面は「雪の進軍」A683</t>
    <rPh sb="0" eb="2">
      <t>ウラメン</t>
    </rPh>
    <rPh sb="4" eb="5">
      <t>ユキ</t>
    </rPh>
    <rPh sb="6" eb="8">
      <t>シングン</t>
    </rPh>
    <phoneticPr fontId="2"/>
  </si>
  <si>
    <t>雪の進軍</t>
    <rPh sb="0" eb="1">
      <t>ユキ</t>
    </rPh>
    <rPh sb="2" eb="4">
      <t>シングン</t>
    </rPh>
    <phoneticPr fontId="2"/>
  </si>
  <si>
    <t>A683</t>
    <phoneticPr fontId="2"/>
  </si>
  <si>
    <t>裏面は「四百餘州」A682</t>
    <rPh sb="0" eb="2">
      <t>ウラメン</t>
    </rPh>
    <rPh sb="4" eb="6">
      <t>ヨンヒャク</t>
    </rPh>
    <rPh sb="6" eb="7">
      <t>アマリ</t>
    </rPh>
    <rPh sb="7" eb="8">
      <t>シュウ</t>
    </rPh>
    <phoneticPr fontId="2"/>
  </si>
  <si>
    <t>四百餘州</t>
    <rPh sb="0" eb="2">
      <t>ヨンヒャク</t>
    </rPh>
    <rPh sb="2" eb="3">
      <t>アマリ</t>
    </rPh>
    <rPh sb="3" eb="4">
      <t>シュウ</t>
    </rPh>
    <phoneticPr fontId="2"/>
  </si>
  <si>
    <t>雀、鬼あそび、犬と猫</t>
    <rPh sb="0" eb="1">
      <t>スズメ</t>
    </rPh>
    <rPh sb="2" eb="3">
      <t>オニ</t>
    </rPh>
    <rPh sb="7" eb="8">
      <t>イヌ</t>
    </rPh>
    <rPh sb="9" eb="10">
      <t>ネコ</t>
    </rPh>
    <phoneticPr fontId="2"/>
  </si>
  <si>
    <t>A684</t>
    <phoneticPr fontId="2"/>
  </si>
  <si>
    <t>裏面は「かちかち山、電車、兵隊さん」A685</t>
    <rPh sb="0" eb="2">
      <t>ウラメン</t>
    </rPh>
    <rPh sb="8" eb="9">
      <t>ヤマ</t>
    </rPh>
    <rPh sb="10" eb="12">
      <t>デンシャ</t>
    </rPh>
    <rPh sb="13" eb="15">
      <t>ヘイタイ</t>
    </rPh>
    <phoneticPr fontId="2"/>
  </si>
  <si>
    <t>かちかち山、電車、兵隊さん</t>
    <rPh sb="4" eb="5">
      <t>ヤマ</t>
    </rPh>
    <rPh sb="6" eb="8">
      <t>デンシャ</t>
    </rPh>
    <rPh sb="9" eb="11">
      <t>ヘイタイ</t>
    </rPh>
    <phoneticPr fontId="2"/>
  </si>
  <si>
    <t>A685</t>
    <phoneticPr fontId="2"/>
  </si>
  <si>
    <t>裏面は「雀、鬼あそび、犬と猫」A684</t>
    <rPh sb="0" eb="2">
      <t>ウラメン</t>
    </rPh>
    <rPh sb="4" eb="5">
      <t>スズメ</t>
    </rPh>
    <rPh sb="6" eb="7">
      <t>オニ</t>
    </rPh>
    <rPh sb="11" eb="12">
      <t>イヌ</t>
    </rPh>
    <rPh sb="13" eb="14">
      <t>ネコ</t>
    </rPh>
    <phoneticPr fontId="2"/>
  </si>
  <si>
    <t>1910～12年頃</t>
    <rPh sb="7" eb="8">
      <t>ネン</t>
    </rPh>
    <rPh sb="8" eb="9">
      <t>ゴロ</t>
    </rPh>
    <phoneticPr fontId="2"/>
  </si>
  <si>
    <t>191?年</t>
    <rPh sb="4" eb="5">
      <t>ネン</t>
    </rPh>
    <phoneticPr fontId="2"/>
  </si>
  <si>
    <t>1909-10年頃</t>
    <rPh sb="7" eb="8">
      <t>ネン</t>
    </rPh>
    <rPh sb="8" eb="9">
      <t>ゴロ</t>
    </rPh>
    <phoneticPr fontId="2"/>
  </si>
  <si>
    <t>小馬、烏、凧の歌</t>
    <rPh sb="0" eb="2">
      <t>コウマ</t>
    </rPh>
    <rPh sb="3" eb="4">
      <t>カラス</t>
    </rPh>
    <rPh sb="5" eb="6">
      <t>タコ</t>
    </rPh>
    <rPh sb="7" eb="8">
      <t>ウタ</t>
    </rPh>
    <phoneticPr fontId="2"/>
  </si>
  <si>
    <t>　・本ディスコグラフィーは、次の目録及び今までに収集した音盤から作成したものである。</t>
    <rPh sb="2" eb="3">
      <t>ホン</t>
    </rPh>
    <rPh sb="14" eb="15">
      <t>ツギ</t>
    </rPh>
    <rPh sb="16" eb="18">
      <t>モクロク</t>
    </rPh>
    <rPh sb="18" eb="19">
      <t>オヨ</t>
    </rPh>
    <rPh sb="20" eb="21">
      <t>イマ</t>
    </rPh>
    <rPh sb="24" eb="26">
      <t>シュウシュウ</t>
    </rPh>
    <rPh sb="28" eb="30">
      <t>オンバン</t>
    </rPh>
    <rPh sb="32" eb="34">
      <t>サクセイ</t>
    </rPh>
    <phoneticPr fontId="2"/>
  </si>
  <si>
    <t>　　②『SPレコード60,000曲総目録』（アテネ書房）</t>
    <rPh sb="25" eb="27">
      <t>ショボウ</t>
    </rPh>
    <phoneticPr fontId="2"/>
  </si>
  <si>
    <t>　　①『日本の作曲家・演奏家SPレコード総合目録』（アナログ・ルネッサンスクラブ）</t>
    <phoneticPr fontId="2"/>
  </si>
  <si>
    <t>　　③『昭和流行歌総覧〈戦前・戦中編〉』（柘植書房）</t>
    <rPh sb="21" eb="25">
      <t>ツゲショボウ</t>
    </rPh>
    <phoneticPr fontId="2"/>
  </si>
  <si>
    <t>小学唱歌集　第三編</t>
    <rPh sb="0" eb="5">
      <t>ショウガクショウカシュウ</t>
    </rPh>
    <rPh sb="6" eb="7">
      <t>ダイ</t>
    </rPh>
    <rPh sb="7" eb="8">
      <t>サン</t>
    </rPh>
    <rPh sb="8" eb="9">
      <t>ヘン</t>
    </rPh>
    <phoneticPr fontId="2"/>
  </si>
  <si>
    <t>アメリカ</t>
    <phoneticPr fontId="2"/>
  </si>
  <si>
    <t>曲名（分割）</t>
    <rPh sb="0" eb="2">
      <t>キョクメイ</t>
    </rPh>
    <rPh sb="3" eb="5">
      <t>ブンカツ</t>
    </rPh>
    <phoneticPr fontId="2"/>
  </si>
  <si>
    <t>朝がほ</t>
    <rPh sb="0" eb="1">
      <t>アサ</t>
    </rPh>
    <phoneticPr fontId="2"/>
  </si>
  <si>
    <t>うさぎ</t>
    <phoneticPr fontId="2"/>
  </si>
  <si>
    <t>犬はわんわん</t>
    <rPh sb="0" eb="1">
      <t>イヌ</t>
    </rPh>
    <phoneticPr fontId="2"/>
  </si>
  <si>
    <t>からす</t>
    <phoneticPr fontId="2"/>
  </si>
  <si>
    <t>てまりとたこ</t>
    <phoneticPr fontId="2"/>
  </si>
  <si>
    <t>尋常小学読本唱歌（巻二）</t>
    <rPh sb="0" eb="8">
      <t>ジンジョウショウガクトクホンショウカ</t>
    </rPh>
    <rPh sb="9" eb="10">
      <t>カン</t>
    </rPh>
    <rPh sb="10" eb="11">
      <t>ニ</t>
    </rPh>
    <phoneticPr fontId="2"/>
  </si>
  <si>
    <t>尋常小学読本唱歌（巻一）</t>
    <rPh sb="0" eb="8">
      <t>ジンジョウショウガクトクホンショウカ</t>
    </rPh>
    <rPh sb="9" eb="10">
      <t>カン</t>
    </rPh>
    <rPh sb="10" eb="11">
      <t>イチ</t>
    </rPh>
    <phoneticPr fontId="2"/>
  </si>
  <si>
    <t>1884.3.29</t>
    <phoneticPr fontId="2"/>
  </si>
  <si>
    <t>兎</t>
    <rPh sb="0" eb="1">
      <t>ウサギ</t>
    </rPh>
    <phoneticPr fontId="2"/>
  </si>
  <si>
    <t>笛と太鼓</t>
    <rPh sb="0" eb="1">
      <t>フエ</t>
    </rPh>
    <rPh sb="2" eb="4">
      <t>タイコ</t>
    </rPh>
    <phoneticPr fontId="2"/>
  </si>
  <si>
    <t>兎と亀</t>
    <rPh sb="0" eb="1">
      <t>ウサギ</t>
    </rPh>
    <rPh sb="2" eb="3">
      <t>カメ</t>
    </rPh>
    <phoneticPr fontId="2"/>
  </si>
  <si>
    <t>菊</t>
    <rPh sb="0" eb="1">
      <t>キク</t>
    </rPh>
    <phoneticPr fontId="2"/>
  </si>
  <si>
    <t>幼年唱歌 二編上巻</t>
    <phoneticPr fontId="2"/>
  </si>
  <si>
    <t>牛若丸</t>
    <rPh sb="0" eb="3">
      <t>ウシワカマル</t>
    </rPh>
    <phoneticPr fontId="2"/>
  </si>
  <si>
    <t>幼年唱歌 二編下巻</t>
    <rPh sb="7" eb="8">
      <t>シタ</t>
    </rPh>
    <phoneticPr fontId="2"/>
  </si>
  <si>
    <t>1901.11.9</t>
    <phoneticPr fontId="2"/>
  </si>
  <si>
    <t>夕立</t>
    <rPh sb="0" eb="2">
      <t>ユウダチ</t>
    </rPh>
    <phoneticPr fontId="2"/>
  </si>
  <si>
    <t>池の鯉</t>
    <rPh sb="0" eb="1">
      <t>イケ</t>
    </rPh>
    <rPh sb="2" eb="3">
      <t>コイ</t>
    </rPh>
    <phoneticPr fontId="2"/>
  </si>
  <si>
    <t>1911.5.8</t>
    <phoneticPr fontId="2"/>
  </si>
  <si>
    <t>梅</t>
    <rPh sb="0" eb="1">
      <t>ウメ</t>
    </rPh>
    <phoneticPr fontId="2"/>
  </si>
  <si>
    <t>お雛様</t>
    <rPh sb="1" eb="3">
      <t>ヒナサマ</t>
    </rPh>
    <phoneticPr fontId="2"/>
  </si>
  <si>
    <t>大寒小寒</t>
    <rPh sb="0" eb="4">
      <t>オオサムコサム</t>
    </rPh>
    <phoneticPr fontId="2"/>
  </si>
  <si>
    <t>幼年唱歌　初編下巻</t>
    <rPh sb="0" eb="4">
      <t>ヨウネンショウカ</t>
    </rPh>
    <rPh sb="5" eb="7">
      <t>ショヘン</t>
    </rPh>
    <rPh sb="7" eb="9">
      <t>ゲカン</t>
    </rPh>
    <phoneticPr fontId="2"/>
  </si>
  <si>
    <t>幼年唱歌　初編中巻</t>
    <rPh sb="0" eb="4">
      <t>ヨウネンショウカ</t>
    </rPh>
    <rPh sb="5" eb="7">
      <t>ショヘン</t>
    </rPh>
    <rPh sb="7" eb="9">
      <t>ナカマキ</t>
    </rPh>
    <phoneticPr fontId="2"/>
  </si>
  <si>
    <t>1901.6.23</t>
    <phoneticPr fontId="2"/>
  </si>
  <si>
    <t>田辺友三郎</t>
    <rPh sb="0" eb="5">
      <t>タナベトモサブロウ</t>
    </rPh>
    <phoneticPr fontId="2"/>
  </si>
  <si>
    <t>浦島太郎</t>
    <rPh sb="0" eb="4">
      <t>ウラシマタロウ</t>
    </rPh>
    <phoneticPr fontId="2"/>
  </si>
  <si>
    <t>お月様</t>
    <rPh sb="1" eb="3">
      <t>ツキサマ</t>
    </rPh>
    <phoneticPr fontId="2"/>
  </si>
  <si>
    <t>風車</t>
    <rPh sb="0" eb="2">
      <t>カザグルマ</t>
    </rPh>
    <phoneticPr fontId="2"/>
  </si>
  <si>
    <t>東儀季熈</t>
    <rPh sb="0" eb="2">
      <t>トウギ</t>
    </rPh>
    <phoneticPr fontId="2"/>
  </si>
  <si>
    <t>保育唱歌</t>
    <rPh sb="0" eb="4">
      <t>ホイクショウカ</t>
    </rPh>
    <phoneticPr fontId="2"/>
  </si>
  <si>
    <t>運動會</t>
    <rPh sb="0" eb="2">
      <t>ウンドウ</t>
    </rPh>
    <rPh sb="2" eb="3">
      <t>アイ</t>
    </rPh>
    <phoneticPr fontId="2"/>
  </si>
  <si>
    <t>軍隊遊び</t>
    <rPh sb="0" eb="3">
      <t>グンタイアソ</t>
    </rPh>
    <phoneticPr fontId="2"/>
  </si>
  <si>
    <t>綱引</t>
    <rPh sb="0" eb="2">
      <t>ツナヒキ</t>
    </rPh>
    <phoneticPr fontId="2"/>
  </si>
  <si>
    <t>大江山</t>
    <rPh sb="0" eb="3">
      <t>オオエヤマ</t>
    </rPh>
    <phoneticPr fontId="2"/>
  </si>
  <si>
    <t>森の樂隊</t>
    <rPh sb="0" eb="1">
      <t>モリ</t>
    </rPh>
    <rPh sb="2" eb="4">
      <t>ガクタイ</t>
    </rPh>
    <phoneticPr fontId="2"/>
  </si>
  <si>
    <t>幼年唱歌　二編上巻</t>
    <rPh sb="0" eb="4">
      <t>ヨウネンショウカ</t>
    </rPh>
    <rPh sb="5" eb="7">
      <t>ニヘン</t>
    </rPh>
    <rPh sb="7" eb="9">
      <t>ジョウカン</t>
    </rPh>
    <phoneticPr fontId="2"/>
  </si>
  <si>
    <t>織なす錦</t>
    <rPh sb="0" eb="1">
      <t>オ</t>
    </rPh>
    <rPh sb="3" eb="4">
      <t>ニシキ</t>
    </rPh>
    <phoneticPr fontId="2"/>
  </si>
  <si>
    <t>霞か雲か</t>
    <rPh sb="0" eb="1">
      <t>カスミ</t>
    </rPh>
    <rPh sb="2" eb="3">
      <t>クモ</t>
    </rPh>
    <phoneticPr fontId="2"/>
  </si>
  <si>
    <t>中等唱歌集</t>
    <rPh sb="0" eb="2">
      <t>チュウトウ</t>
    </rPh>
    <rPh sb="2" eb="5">
      <t>ショウカシュウ</t>
    </rPh>
    <phoneticPr fontId="2"/>
  </si>
  <si>
    <t>1889.12.22</t>
    <phoneticPr fontId="2"/>
  </si>
  <si>
    <t>加部厳夫</t>
    <phoneticPr fontId="2"/>
  </si>
  <si>
    <t>ドイツ民謡</t>
    <rPh sb="3" eb="5">
      <t>ミンヨウ</t>
    </rPh>
    <phoneticPr fontId="2"/>
  </si>
  <si>
    <t>小学唱歌集　第二編</t>
    <rPh sb="0" eb="5">
      <t>ショウガクショウカシュウ</t>
    </rPh>
    <rPh sb="6" eb="7">
      <t>ダイ</t>
    </rPh>
    <rPh sb="7" eb="8">
      <t>ニ</t>
    </rPh>
    <rPh sb="8" eb="9">
      <t>ヘン</t>
    </rPh>
    <phoneticPr fontId="2"/>
  </si>
  <si>
    <t>1883.3.28</t>
    <phoneticPr fontId="2"/>
  </si>
  <si>
    <t>蟇と蜘蛛</t>
    <rPh sb="0" eb="1">
      <t>カエル</t>
    </rPh>
    <rPh sb="2" eb="4">
      <t>クモ</t>
    </rPh>
    <phoneticPr fontId="2"/>
  </si>
  <si>
    <t>時計の歌</t>
    <rPh sb="0" eb="2">
      <t>トケイ</t>
    </rPh>
    <rPh sb="3" eb="4">
      <t>ウタ</t>
    </rPh>
    <phoneticPr fontId="2"/>
  </si>
  <si>
    <t>虫の聲</t>
    <rPh sb="0" eb="1">
      <t>ムシ</t>
    </rPh>
    <rPh sb="2" eb="3">
      <t>コエ</t>
    </rPh>
    <phoneticPr fontId="2"/>
  </si>
  <si>
    <t>朝顔</t>
    <rPh sb="0" eb="2">
      <t>アサガオ</t>
    </rPh>
    <phoneticPr fontId="2"/>
  </si>
  <si>
    <t>尋常小学読本唱歌（巻三）</t>
    <rPh sb="0" eb="8">
      <t>ジンジョウショウガクトクホンショウカ</t>
    </rPh>
    <rPh sb="9" eb="10">
      <t>カン</t>
    </rPh>
    <rPh sb="10" eb="11">
      <t>サン</t>
    </rPh>
    <phoneticPr fontId="2"/>
  </si>
  <si>
    <t>尋常小学読本唱歌（巻四）</t>
    <rPh sb="0" eb="8">
      <t>ジンジョウショウガクトクホンショウカ</t>
    </rPh>
    <rPh sb="9" eb="10">
      <t>カン</t>
    </rPh>
    <rPh sb="10" eb="11">
      <t>4</t>
    </rPh>
    <phoneticPr fontId="2"/>
  </si>
  <si>
    <t>尋常小学読本唱歌（巻五）</t>
    <rPh sb="0" eb="8">
      <t>ジンジョウショウガクトクホンショウカ</t>
    </rPh>
    <rPh sb="9" eb="10">
      <t>カン</t>
    </rPh>
    <rPh sb="10" eb="11">
      <t>5</t>
    </rPh>
    <phoneticPr fontId="2"/>
  </si>
  <si>
    <t>數へ唄</t>
    <phoneticPr fontId="2"/>
  </si>
  <si>
    <t>尋常小学唱歌　第三学年用</t>
    <rPh sb="0" eb="6">
      <t>ジンジョウショウガクショウカ</t>
    </rPh>
    <rPh sb="7" eb="11">
      <t>ダイサンガクネン</t>
    </rPh>
    <rPh sb="11" eb="12">
      <t>ヨウ</t>
    </rPh>
    <phoneticPr fontId="2"/>
  </si>
  <si>
    <t>1912.3.30</t>
    <phoneticPr fontId="2"/>
  </si>
  <si>
    <t>1909年上半期録音、同年秋発売</t>
    <rPh sb="4" eb="5">
      <t>ネン</t>
    </rPh>
    <rPh sb="5" eb="8">
      <t>カミハンキ</t>
    </rPh>
    <rPh sb="8" eb="10">
      <t>ロクオン</t>
    </rPh>
    <rPh sb="11" eb="12">
      <t>ドウ</t>
    </rPh>
    <rPh sb="12" eb="13">
      <t>ネン</t>
    </rPh>
    <rPh sb="13" eb="14">
      <t>アキ</t>
    </rPh>
    <rPh sb="14" eb="16">
      <t>ハツバイ</t>
    </rPh>
    <phoneticPr fontId="2"/>
  </si>
  <si>
    <t>片面
日米蓄音機商会京橋弓町試験場録音</t>
    <rPh sb="0" eb="2">
      <t>カタメン</t>
    </rPh>
    <rPh sb="3" eb="8">
      <t>ニチベイチクオンキ</t>
    </rPh>
    <rPh sb="8" eb="10">
      <t>ショウカイ</t>
    </rPh>
    <rPh sb="10" eb="12">
      <t>キョウバシ</t>
    </rPh>
    <rPh sb="12" eb="13">
      <t>ユミ</t>
    </rPh>
    <rPh sb="13" eb="14">
      <t>マチ</t>
    </rPh>
    <rPh sb="14" eb="17">
      <t>シケンジョウ</t>
    </rPh>
    <rPh sb="17" eb="19">
      <t>ロクオン</t>
    </rPh>
    <phoneticPr fontId="2"/>
  </si>
  <si>
    <t>尋常小学唱歌　第三学年用</t>
    <phoneticPr fontId="2"/>
  </si>
  <si>
    <t>小池友七</t>
    <rPh sb="0" eb="2">
      <t>コイケ</t>
    </rPh>
    <rPh sb="2" eb="4">
      <t>トモシチ</t>
    </rPh>
    <phoneticPr fontId="2"/>
  </si>
  <si>
    <t>小山作之助</t>
    <rPh sb="0" eb="5">
      <t>コヤマサクノスケ</t>
    </rPh>
    <phoneticPr fontId="2"/>
  </si>
  <si>
    <t>中学唱歌</t>
    <rPh sb="0" eb="4">
      <t>チュウガクショウカ</t>
    </rPh>
    <phoneticPr fontId="2"/>
  </si>
  <si>
    <t>寄宿舎の古釣瓶、駒の蹄</t>
    <rPh sb="0" eb="3">
      <t>キシュクシャ</t>
    </rPh>
    <rPh sb="4" eb="7">
      <t>フルツルベ</t>
    </rPh>
    <rPh sb="8" eb="9">
      <t>コマ</t>
    </rPh>
    <rPh sb="10" eb="11">
      <t>ヒヅメ</t>
    </rPh>
    <phoneticPr fontId="2"/>
  </si>
  <si>
    <t>寄宿舎の古釣瓶</t>
    <rPh sb="0" eb="3">
      <t>キシュクシャ</t>
    </rPh>
    <rPh sb="4" eb="7">
      <t>フルツルベ</t>
    </rPh>
    <phoneticPr fontId="2"/>
  </si>
  <si>
    <t>雁</t>
    <rPh sb="0" eb="1">
      <t>カリ</t>
    </rPh>
    <phoneticPr fontId="2"/>
  </si>
  <si>
    <t>冬の夜</t>
    <rPh sb="0" eb="1">
      <t>フユ</t>
    </rPh>
    <rPh sb="2" eb="3">
      <t>ヨル</t>
    </rPh>
    <phoneticPr fontId="2"/>
  </si>
  <si>
    <t>駒の蹄</t>
    <rPh sb="0" eb="1">
      <t>コマ</t>
    </rPh>
    <rPh sb="2" eb="3">
      <t>ヒヅメ</t>
    </rPh>
    <phoneticPr fontId="2"/>
  </si>
  <si>
    <t>汽車</t>
    <rPh sb="0" eb="2">
      <t>キシャ</t>
    </rPh>
    <phoneticPr fontId="2"/>
  </si>
  <si>
    <t>村祭り</t>
    <rPh sb="0" eb="2">
      <t>ムラマツ</t>
    </rPh>
    <phoneticPr fontId="2"/>
  </si>
  <si>
    <t>大和田愛羅</t>
    <rPh sb="0" eb="3">
      <t>オオワダ</t>
    </rPh>
    <rPh sb="3" eb="5">
      <t>アイラ</t>
    </rPh>
    <phoneticPr fontId="2"/>
  </si>
  <si>
    <t>南能衛</t>
    <rPh sb="0" eb="1">
      <t>ミナミ</t>
    </rPh>
    <rPh sb="1" eb="2">
      <t>ノウ</t>
    </rPh>
    <rPh sb="2" eb="3">
      <t>エイ</t>
    </rPh>
    <phoneticPr fontId="2"/>
  </si>
  <si>
    <t>お正月</t>
    <rPh sb="1" eb="3">
      <t>ショウガツ</t>
    </rPh>
    <phoneticPr fontId="2"/>
  </si>
  <si>
    <t>さよなら</t>
    <phoneticPr fontId="2"/>
  </si>
  <si>
    <t>裏面は「朝がほ、からす、てまりとたこ」A422
「汽車」のメロディは「ちょうちょう」</t>
    <rPh sb="0" eb="2">
      <t>ウラメン</t>
    </rPh>
    <rPh sb="4" eb="5">
      <t>アサ</t>
    </rPh>
    <rPh sb="25" eb="27">
      <t>キシャ</t>
    </rPh>
    <phoneticPr fontId="2"/>
  </si>
  <si>
    <t>東くめ</t>
    <rPh sb="0" eb="1">
      <t>ヒガシ</t>
    </rPh>
    <phoneticPr fontId="2"/>
  </si>
  <si>
    <t>滝廉太郎</t>
    <rPh sb="0" eb="4">
      <t>タキレンタロウ</t>
    </rPh>
    <phoneticPr fontId="2"/>
  </si>
  <si>
    <t>幼稚園唱歌</t>
    <rPh sb="0" eb="3">
      <t>ヨウチエン</t>
    </rPh>
    <rPh sb="3" eb="5">
      <t>ショウカ</t>
    </rPh>
    <phoneticPr fontId="2"/>
  </si>
  <si>
    <t>鈴木毅一</t>
    <phoneticPr fontId="2"/>
  </si>
  <si>
    <t>雪やコンコン</t>
    <rPh sb="0" eb="1">
      <t>ユキ</t>
    </rPh>
    <phoneticPr fontId="2"/>
  </si>
  <si>
    <t>東クメ</t>
    <rPh sb="0" eb="1">
      <t>アズマ</t>
    </rPh>
    <phoneticPr fontId="2"/>
  </si>
  <si>
    <t>古歌</t>
    <rPh sb="0" eb="1">
      <t>フル</t>
    </rPh>
    <rPh sb="1" eb="2">
      <t>ウタ</t>
    </rPh>
    <phoneticPr fontId="2"/>
  </si>
  <si>
    <t>林廣守</t>
    <rPh sb="0" eb="1">
      <t>ハヤシ</t>
    </rPh>
    <rPh sb="1" eb="3">
      <t>ヒロモリ</t>
    </rPh>
    <phoneticPr fontId="2"/>
  </si>
  <si>
    <t>天長節</t>
    <rPh sb="0" eb="3">
      <t>テンチョウセツ</t>
    </rPh>
    <phoneticPr fontId="2"/>
  </si>
  <si>
    <t>奥好義</t>
    <rPh sb="0" eb="1">
      <t>オク</t>
    </rPh>
    <rPh sb="1" eb="2">
      <t>ス</t>
    </rPh>
    <rPh sb="2" eb="3">
      <t>ギ</t>
    </rPh>
    <phoneticPr fontId="2"/>
  </si>
  <si>
    <t>黒川真頼</t>
    <rPh sb="0" eb="4">
      <t>クロカワマヨリ</t>
    </rPh>
    <phoneticPr fontId="2"/>
  </si>
  <si>
    <t>官報第三〇三七号附録</t>
    <rPh sb="0" eb="2">
      <t>カンポウ</t>
    </rPh>
    <rPh sb="2" eb="3">
      <t>ダイ</t>
    </rPh>
    <rPh sb="3" eb="7">
      <t>3037</t>
    </rPh>
    <rPh sb="7" eb="8">
      <t>ゴウ</t>
    </rPh>
    <rPh sb="8" eb="10">
      <t>フロク</t>
    </rPh>
    <phoneticPr fontId="2"/>
  </si>
  <si>
    <t>軍艦行進</t>
    <rPh sb="0" eb="2">
      <t>グンカン</t>
    </rPh>
    <rPh sb="2" eb="4">
      <t>コウシン</t>
    </rPh>
    <phoneticPr fontId="2"/>
  </si>
  <si>
    <t>小馬</t>
    <rPh sb="0" eb="2">
      <t>コウマ</t>
    </rPh>
    <phoneticPr fontId="2"/>
  </si>
  <si>
    <t>尋常小学読本唱歌（巻三）</t>
    <phoneticPr fontId="2"/>
  </si>
  <si>
    <t>烏</t>
    <rPh sb="0" eb="1">
      <t>カラス</t>
    </rPh>
    <phoneticPr fontId="2"/>
  </si>
  <si>
    <t>小馬、烏、月、凧の歌</t>
    <phoneticPr fontId="2"/>
  </si>
  <si>
    <t>月</t>
    <rPh sb="0" eb="1">
      <t>ツキ</t>
    </rPh>
    <phoneticPr fontId="2"/>
  </si>
  <si>
    <t>凧の歌</t>
    <rPh sb="0" eb="1">
      <t>タコ</t>
    </rPh>
    <rPh sb="2" eb="3">
      <t>ウタ</t>
    </rPh>
    <phoneticPr fontId="2"/>
  </si>
  <si>
    <t>尋常小学読本唱歌（巻二）</t>
    <rPh sb="10" eb="11">
      <t>ニ</t>
    </rPh>
    <phoneticPr fontId="2"/>
  </si>
  <si>
    <t>木の葉</t>
    <rPh sb="0" eb="1">
      <t>コ</t>
    </rPh>
    <rPh sb="2" eb="3">
      <t>ハ</t>
    </rPh>
    <phoneticPr fontId="2"/>
  </si>
  <si>
    <t>尋常小学唱歌　第一学年用</t>
    <rPh sb="8" eb="9">
      <t>イチ</t>
    </rPh>
    <phoneticPr fontId="2"/>
  </si>
  <si>
    <t>歌い出し</t>
    <rPh sb="0" eb="1">
      <t>ウタ</t>
    </rPh>
    <rPh sb="2" eb="3">
      <t>ダ</t>
    </rPh>
    <phoneticPr fontId="2"/>
  </si>
  <si>
    <t>舌切雀</t>
    <rPh sb="0" eb="3">
      <t>シタキリスズメ</t>
    </rPh>
    <phoneticPr fontId="2"/>
  </si>
  <si>
    <t>紙鳶</t>
    <rPh sb="0" eb="2">
      <t>カミトビ</t>
    </rPh>
    <phoneticPr fontId="2"/>
  </si>
  <si>
    <t>猿蟹</t>
    <rPh sb="0" eb="1">
      <t>サル</t>
    </rPh>
    <rPh sb="1" eb="2">
      <t>カニ</t>
    </rPh>
    <phoneticPr fontId="2"/>
  </si>
  <si>
    <t>幼年唱歌 初編中巻</t>
    <phoneticPr fontId="2"/>
  </si>
  <si>
    <t>幼年唱歌 初編下巻</t>
    <rPh sb="7" eb="8">
      <t>シタ</t>
    </rPh>
    <phoneticPr fontId="2"/>
  </si>
  <si>
    <t>のりをなめたる　むくいとて</t>
    <phoneticPr fontId="2"/>
  </si>
  <si>
    <t>田辺友三郎</t>
    <phoneticPr fontId="2"/>
  </si>
  <si>
    <t>かぜよふけふけ　たこたこあがれ</t>
    <phoneticPr fontId="2"/>
  </si>
  <si>
    <t>毎朝　毎朝　咲クアサガオハ</t>
    <rPh sb="0" eb="2">
      <t>マイアサ</t>
    </rPh>
    <rPh sb="3" eb="5">
      <t>マイアサ</t>
    </rPh>
    <rPh sb="6" eb="7">
      <t>サ</t>
    </rPh>
    <phoneticPr fontId="2"/>
  </si>
  <si>
    <t>カアカア　烏ガ　啼イテユク</t>
    <rPh sb="5" eb="6">
      <t>カラス</t>
    </rPh>
    <rPh sb="8" eb="9">
      <t>ナ</t>
    </rPh>
    <phoneticPr fontId="2"/>
  </si>
  <si>
    <t>もしもし　亀よ　亀さんよ</t>
    <rPh sb="5" eb="6">
      <t>カメ</t>
    </rPh>
    <rPh sb="8" eb="9">
      <t>カメ</t>
    </rPh>
    <phoneticPr fontId="2"/>
  </si>
  <si>
    <t>父は尾張の　露ときえ</t>
    <rPh sb="0" eb="1">
      <t>チチ</t>
    </rPh>
    <rPh sb="2" eb="4">
      <t>オワリ</t>
    </rPh>
    <rPh sb="6" eb="7">
      <t>ツユ</t>
    </rPh>
    <phoneticPr fontId="2"/>
  </si>
  <si>
    <t>京の五条の橋の上</t>
    <rPh sb="0" eb="1">
      <t>キョウ</t>
    </rPh>
    <phoneticPr fontId="2"/>
  </si>
  <si>
    <t>降る降る夕立</t>
    <rPh sb="0" eb="1">
      <t>フ</t>
    </rPh>
    <rPh sb="2" eb="3">
      <t>フ</t>
    </rPh>
    <rPh sb="4" eb="6">
      <t>ユウダチ</t>
    </rPh>
    <phoneticPr fontId="2"/>
  </si>
  <si>
    <t>出て来い出て来い池の鯉</t>
    <rPh sb="0" eb="1">
      <t>デ</t>
    </rPh>
    <rPh sb="2" eb="3">
      <t>コ</t>
    </rPh>
    <rPh sb="4" eb="5">
      <t>デ</t>
    </rPh>
    <rPh sb="6" eb="7">
      <t>コ</t>
    </rPh>
    <rPh sb="8" eb="9">
      <t>イケ</t>
    </rPh>
    <rPh sb="10" eb="11">
      <t>コイ</t>
    </rPh>
    <phoneticPr fontId="2"/>
  </si>
  <si>
    <t>おお寒　こ寒　冬の風</t>
    <phoneticPr fontId="2"/>
  </si>
  <si>
    <t>むかしむかし　うらしまは　こどものなぶる　かめをみて</t>
    <phoneticPr fontId="2"/>
  </si>
  <si>
    <t>おつきさま　えらいな　</t>
    <phoneticPr fontId="2"/>
  </si>
  <si>
    <t>むかし　たんばの　おおえやま</t>
    <phoneticPr fontId="2"/>
  </si>
  <si>
    <t>霞たなびき　花咲きて</t>
    <phoneticPr fontId="2"/>
  </si>
  <si>
    <t>織り成すにしき　さくらに　すみれ</t>
    <rPh sb="0" eb="1">
      <t>オ</t>
    </rPh>
    <rPh sb="2" eb="3">
      <t>ナ</t>
    </rPh>
    <phoneticPr fontId="2"/>
  </si>
  <si>
    <t>かすみか雲か　はたゆきか</t>
    <rPh sb="4" eb="5">
      <t>クモ</t>
    </rPh>
    <phoneticPr fontId="2"/>
  </si>
  <si>
    <t>しだれ柳に　飛び着く蛙</t>
    <rPh sb="3" eb="4">
      <t>ヤナギ</t>
    </rPh>
    <rPh sb="6" eb="7">
      <t>ト</t>
    </rPh>
    <rPh sb="8" eb="9">
      <t>ツ</t>
    </rPh>
    <rPh sb="10" eb="11">
      <t>カエル</t>
    </rPh>
    <phoneticPr fontId="2"/>
  </si>
  <si>
    <t>時計は朝から　かっちんかっちん</t>
    <rPh sb="0" eb="2">
      <t>トケイ</t>
    </rPh>
    <rPh sb="3" eb="4">
      <t>アサ</t>
    </rPh>
    <phoneticPr fontId="2"/>
  </si>
  <si>
    <t>あれ松虫が鳴いている</t>
    <rPh sb="2" eb="4">
      <t>マツムシ</t>
    </rPh>
    <rPh sb="5" eb="6">
      <t>ナ</t>
    </rPh>
    <phoneticPr fontId="2"/>
  </si>
  <si>
    <t>一つとや　人々忠義を第一に</t>
    <rPh sb="0" eb="1">
      <t>ヒト</t>
    </rPh>
    <rPh sb="5" eb="9">
      <t>ヒトビトチュウギ</t>
    </rPh>
    <rPh sb="10" eb="12">
      <t>ダイイチ</t>
    </rPh>
    <phoneticPr fontId="2"/>
  </si>
  <si>
    <t>雁がわたる　鳴いてわたる</t>
    <rPh sb="0" eb="1">
      <t>カリ</t>
    </rPh>
    <rPh sb="6" eb="7">
      <t>ナ</t>
    </rPh>
    <phoneticPr fontId="2"/>
  </si>
  <si>
    <t>燈火ちかく　衣縫う母は</t>
    <rPh sb="0" eb="2">
      <t>トモシビ</t>
    </rPh>
    <rPh sb="6" eb="7">
      <t>コロモ</t>
    </rPh>
    <rPh sb="7" eb="8">
      <t>ヌ</t>
    </rPh>
    <rPh sb="9" eb="10">
      <t>ハハ</t>
    </rPh>
    <phoneticPr fontId="2"/>
  </si>
  <si>
    <t>縄こそ朽ちたれ　この古つるべ</t>
    <rPh sb="0" eb="1">
      <t>ナワ</t>
    </rPh>
    <rPh sb="3" eb="4">
      <t>ク</t>
    </rPh>
    <rPh sb="10" eb="11">
      <t>フル</t>
    </rPh>
    <phoneticPr fontId="2"/>
  </si>
  <si>
    <t>今は山中　今は浜</t>
    <rPh sb="0" eb="1">
      <t>イマ</t>
    </rPh>
    <rPh sb="2" eb="4">
      <t>ヤマナカ</t>
    </rPh>
    <rPh sb="5" eb="6">
      <t>イマ</t>
    </rPh>
    <rPh sb="7" eb="8">
      <t>ハマ</t>
    </rPh>
    <phoneticPr fontId="2"/>
  </si>
  <si>
    <t>村の鎮守の神様の</t>
    <rPh sb="0" eb="1">
      <t>ムラ</t>
    </rPh>
    <rPh sb="2" eb="4">
      <t>チンジュ</t>
    </rPh>
    <rPh sb="5" eb="7">
      <t>カミサマ</t>
    </rPh>
    <phoneticPr fontId="2"/>
  </si>
  <si>
    <t>もういくつ寝ると　お正月</t>
    <rPh sb="5" eb="6">
      <t>ネ</t>
    </rPh>
    <rPh sb="10" eb="12">
      <t>ショウガツ</t>
    </rPh>
    <phoneticPr fontId="2"/>
  </si>
  <si>
    <t>桃太郎</t>
    <rPh sb="0" eb="3">
      <t>モモタロウ</t>
    </rPh>
    <phoneticPr fontId="2"/>
  </si>
  <si>
    <t>京の五条の橋の上</t>
    <rPh sb="0" eb="1">
      <t>キョウ</t>
    </rPh>
    <rPh sb="2" eb="4">
      <t>ゴジョウ</t>
    </rPh>
    <rPh sb="5" eb="6">
      <t>ハシ</t>
    </rPh>
    <rPh sb="7" eb="8">
      <t>ウエ</t>
    </rPh>
    <phoneticPr fontId="2"/>
  </si>
  <si>
    <t>桃太郎さん　桃太郎さん</t>
    <rPh sb="0" eb="3">
      <t>モモタロウ</t>
    </rPh>
    <rPh sb="6" eb="9">
      <t>モモタロウ</t>
    </rPh>
    <phoneticPr fontId="2"/>
  </si>
  <si>
    <t>尋常小学唱歌　第一学年用</t>
    <phoneticPr fontId="2"/>
  </si>
  <si>
    <t>尋常小学唱歌　第一学年用</t>
    <phoneticPr fontId="2"/>
  </si>
  <si>
    <t>尋常小学読本唱歌（巻二）</t>
    <phoneticPr fontId="2"/>
  </si>
  <si>
    <t>コロムビア</t>
    <phoneticPr fontId="2"/>
  </si>
  <si>
    <t>ニッポノホン</t>
    <phoneticPr fontId="2"/>
  </si>
  <si>
    <t>何処から来たのか　飛んで来た木の葉</t>
    <rPh sb="0" eb="2">
      <t>ドコ</t>
    </rPh>
    <rPh sb="4" eb="5">
      <t>キ</t>
    </rPh>
    <rPh sb="9" eb="10">
      <t>ト</t>
    </rPh>
    <rPh sb="12" eb="13">
      <t>キ</t>
    </rPh>
    <rPh sb="14" eb="15">
      <t>コ</t>
    </rPh>
    <rPh sb="16" eb="17">
      <t>ハ</t>
    </rPh>
    <phoneticPr fontId="2"/>
  </si>
  <si>
    <t>私は兎と申すもの</t>
    <rPh sb="0" eb="1">
      <t>ワタシ</t>
    </rPh>
    <rPh sb="2" eb="3">
      <t>ウサギ</t>
    </rPh>
    <rPh sb="4" eb="5">
      <t>モウ</t>
    </rPh>
    <phoneticPr fontId="2"/>
  </si>
  <si>
    <t>尋常小学唱歌　第一学年用</t>
    <rPh sb="0" eb="6">
      <t>ジンジョウショウガクショウカ</t>
    </rPh>
    <rPh sb="7" eb="8">
      <t>ダイ</t>
    </rPh>
    <rPh sb="8" eb="9">
      <t>イッ</t>
    </rPh>
    <rPh sb="9" eb="11">
      <t>ガクネン</t>
    </rPh>
    <rPh sb="11" eb="12">
      <t>ヨウ</t>
    </rPh>
    <phoneticPr fontId="2"/>
  </si>
  <si>
    <t>1911.5.8</t>
    <phoneticPr fontId="2"/>
  </si>
  <si>
    <t>1911.5.8</t>
    <phoneticPr fontId="2"/>
  </si>
  <si>
    <t>正直爺が　灰まけば</t>
    <phoneticPr fontId="2"/>
  </si>
  <si>
    <t>君が代は　千代に八千代に</t>
    <rPh sb="0" eb="1">
      <t>キミ</t>
    </rPh>
    <rPh sb="2" eb="3">
      <t>ヨ</t>
    </rPh>
    <rPh sb="5" eb="7">
      <t>チヨ</t>
    </rPh>
    <rPh sb="8" eb="11">
      <t>ヤチヨ</t>
    </rPh>
    <phoneticPr fontId="2"/>
  </si>
  <si>
    <t>君が代は　千代に八千代に</t>
    <phoneticPr fontId="2"/>
  </si>
  <si>
    <t>今日の吉き日は　大君の</t>
    <rPh sb="0" eb="2">
      <t>キョウ</t>
    </rPh>
    <rPh sb="3" eb="4">
      <t>キチ</t>
    </rPh>
    <rPh sb="5" eb="6">
      <t>ヒ</t>
    </rPh>
    <rPh sb="8" eb="10">
      <t>オオキミ</t>
    </rPh>
    <phoneticPr fontId="2"/>
  </si>
  <si>
    <t>守るも攻めるも黒鉄の</t>
    <phoneticPr fontId="2"/>
  </si>
  <si>
    <t>はいしいはいしい　あゆめよ小馬</t>
    <rPh sb="13" eb="15">
      <t>コウマ</t>
    </rPh>
    <phoneticPr fontId="2"/>
  </si>
  <si>
    <t>尋常小学読本唱歌（巻一）</t>
    <rPh sb="10" eb="11">
      <t>イチ</t>
    </rPh>
    <phoneticPr fontId="2"/>
  </si>
  <si>
    <t>出タ出タ　月ガ</t>
    <rPh sb="0" eb="1">
      <t>デ</t>
    </rPh>
    <rPh sb="2" eb="3">
      <t>デ</t>
    </rPh>
    <rPh sb="5" eb="6">
      <t>ツキ</t>
    </rPh>
    <phoneticPr fontId="2"/>
  </si>
  <si>
    <t>タコタコアガレ　風ヨク受ケテ</t>
    <rPh sb="8" eb="9">
      <t>カゼ</t>
    </rPh>
    <rPh sb="11" eb="12">
      <t>ウ</t>
    </rPh>
    <phoneticPr fontId="2"/>
  </si>
  <si>
    <t>四百餘州</t>
    <rPh sb="0" eb="2">
      <t>ヨンヒャク</t>
    </rPh>
    <rPh sb="3" eb="4">
      <t>シュウ</t>
    </rPh>
    <phoneticPr fontId="2"/>
  </si>
  <si>
    <t>永井建子</t>
    <phoneticPr fontId="2"/>
  </si>
  <si>
    <t>水師榮ノ會見</t>
    <phoneticPr fontId="2"/>
  </si>
  <si>
    <t>旅順開城約成りて</t>
    <rPh sb="0" eb="2">
      <t>リョジュン</t>
    </rPh>
    <rPh sb="2" eb="4">
      <t>カイジョウ</t>
    </rPh>
    <rPh sb="4" eb="5">
      <t>ヤク</t>
    </rPh>
    <rPh sb="5" eb="6">
      <t>ナ</t>
    </rPh>
    <phoneticPr fontId="2"/>
  </si>
  <si>
    <t>佐佐木信綱</t>
    <rPh sb="0" eb="5">
      <t>ササキノブツナ</t>
    </rPh>
    <phoneticPr fontId="2"/>
  </si>
  <si>
    <t>岡野貞一</t>
    <rPh sb="0" eb="4">
      <t>オカノテイイチ</t>
    </rPh>
    <phoneticPr fontId="2"/>
  </si>
  <si>
    <t>尋常小学読本唱歌（巻十）</t>
    <rPh sb="0" eb="2">
      <t>ジンジョウ</t>
    </rPh>
    <rPh sb="2" eb="4">
      <t>ショウガク</t>
    </rPh>
    <rPh sb="4" eb="6">
      <t>ドクホン</t>
    </rPh>
    <rPh sb="6" eb="8">
      <t>ショウカ</t>
    </rPh>
    <rPh sb="9" eb="10">
      <t>カン</t>
    </rPh>
    <rPh sb="10" eb="11">
      <t>ジュウ</t>
    </rPh>
    <phoneticPr fontId="2"/>
  </si>
  <si>
    <t>戦友（一）</t>
    <rPh sb="0" eb="2">
      <t>センユウ</t>
    </rPh>
    <rPh sb="3" eb="4">
      <t>イチ</t>
    </rPh>
    <phoneticPr fontId="2"/>
  </si>
  <si>
    <t>戦友（二）</t>
    <rPh sb="0" eb="2">
      <t>センユウ</t>
    </rPh>
    <rPh sb="3" eb="4">
      <t>ニ</t>
    </rPh>
    <phoneticPr fontId="2"/>
  </si>
  <si>
    <t>蝶々</t>
    <rPh sb="0" eb="2">
      <t>チョウチョウ</t>
    </rPh>
    <phoneticPr fontId="2"/>
  </si>
  <si>
    <t>ちょうちょう　ちょうちょう　菜の葉にとまれ</t>
    <rPh sb="14" eb="15">
      <t>ナ</t>
    </rPh>
    <rPh sb="16" eb="17">
      <t>ハ</t>
    </rPh>
    <phoneticPr fontId="2"/>
  </si>
  <si>
    <t>野村秋足、稲垣千頴</t>
    <rPh sb="0" eb="2">
      <t>ノムラ</t>
    </rPh>
    <rPh sb="2" eb="3">
      <t>アキ</t>
    </rPh>
    <rPh sb="3" eb="4">
      <t>アシ</t>
    </rPh>
    <phoneticPr fontId="2"/>
  </si>
  <si>
    <t>進め進め</t>
    <rPh sb="0" eb="1">
      <t>スス</t>
    </rPh>
    <rPh sb="2" eb="3">
      <t>スス</t>
    </rPh>
    <phoneticPr fontId="2"/>
  </si>
  <si>
    <t>進め　すすめ　足疾く　すすめ</t>
    <rPh sb="0" eb="1">
      <t>スス</t>
    </rPh>
    <rPh sb="7" eb="8">
      <t>アシ</t>
    </rPh>
    <rPh sb="8" eb="9">
      <t>ト</t>
    </rPh>
    <phoneticPr fontId="2"/>
  </si>
  <si>
    <t>フランス民謡</t>
    <rPh sb="4" eb="6">
      <t>ミンヨウ</t>
    </rPh>
    <phoneticPr fontId="2"/>
  </si>
  <si>
    <t>加部厳夫</t>
    <phoneticPr fontId="2"/>
  </si>
  <si>
    <t>幼稚園唱歌集</t>
    <rPh sb="0" eb="3">
      <t>ヨウチエン</t>
    </rPh>
    <rPh sb="3" eb="6">
      <t>ショウカシュウ</t>
    </rPh>
    <phoneticPr fontId="2"/>
  </si>
  <si>
    <t>鶏</t>
    <rPh sb="0" eb="1">
      <t>ニワトリ</t>
    </rPh>
    <phoneticPr fontId="2"/>
  </si>
  <si>
    <t>トテッココ　トテッココ　トテッコココ</t>
    <phoneticPr fontId="2"/>
  </si>
  <si>
    <t>敵は幾万ありとても</t>
    <phoneticPr fontId="2"/>
  </si>
  <si>
    <t>山田美妙斎</t>
    <phoneticPr fontId="2"/>
  </si>
  <si>
    <t>小山作之助</t>
    <phoneticPr fontId="2"/>
  </si>
  <si>
    <t>新体詩選</t>
    <phoneticPr fontId="2"/>
  </si>
  <si>
    <t>鐵道唱歌</t>
    <phoneticPr fontId="2"/>
  </si>
  <si>
    <t>汽笛一声新橋を</t>
    <rPh sb="0" eb="6">
      <t>キテキイッセイシンバシ</t>
    </rPh>
    <phoneticPr fontId="2"/>
  </si>
  <si>
    <t>地理教育鉄道唱歌第一集</t>
    <rPh sb="0" eb="4">
      <t>チリキョウイク</t>
    </rPh>
    <rPh sb="4" eb="8">
      <t>テツドウショウカ</t>
    </rPh>
    <rPh sb="8" eb="11">
      <t>ダイイッシュウ</t>
    </rPh>
    <phoneticPr fontId="2"/>
  </si>
  <si>
    <t>鐵道唱歌（三）</t>
    <rPh sb="5" eb="6">
      <t>サン</t>
    </rPh>
    <phoneticPr fontId="2"/>
  </si>
  <si>
    <t>鐵道唱歌（四）</t>
    <rPh sb="5" eb="6">
      <t>ヨン</t>
    </rPh>
    <phoneticPr fontId="2"/>
  </si>
  <si>
    <t>駿州一の大都会</t>
    <rPh sb="0" eb="1">
      <t>シュン</t>
    </rPh>
    <rPh sb="1" eb="3">
      <t>シュウイチ</t>
    </rPh>
    <rPh sb="4" eb="5">
      <t>ダイ</t>
    </rPh>
    <rPh sb="5" eb="7">
      <t>トカイ</t>
    </rPh>
    <phoneticPr fontId="2"/>
  </si>
  <si>
    <t>見よや徳川家康の</t>
    <rPh sb="0" eb="1">
      <t>ミ</t>
    </rPh>
    <rPh sb="3" eb="7">
      <t>トクガワイエヤス</t>
    </rPh>
    <phoneticPr fontId="2"/>
  </si>
  <si>
    <t>地理教育鉄道唱歌第一集</t>
    <phoneticPr fontId="2"/>
  </si>
  <si>
    <t>玉の宮居は丸の内</t>
    <rPh sb="0" eb="1">
      <t>タマ</t>
    </rPh>
    <rPh sb="2" eb="4">
      <t>ミヤイ</t>
    </rPh>
    <rPh sb="5" eb="6">
      <t>マル</t>
    </rPh>
    <rPh sb="7" eb="8">
      <t>ウチ</t>
    </rPh>
    <phoneticPr fontId="2"/>
  </si>
  <si>
    <t>東京地理教育電車唱歌</t>
    <phoneticPr fontId="2"/>
  </si>
  <si>
    <t>1905.10</t>
    <phoneticPr fontId="2"/>
  </si>
  <si>
    <t>取入れ</t>
    <rPh sb="0" eb="2">
      <t>トリイ</t>
    </rPh>
    <phoneticPr fontId="2"/>
  </si>
  <si>
    <t>豊臣秀吉</t>
    <rPh sb="0" eb="4">
      <t>トヨトミヒデヨシ</t>
    </rPh>
    <phoneticPr fontId="2"/>
  </si>
  <si>
    <t>百年このかた　乱れし天下も</t>
    <phoneticPr fontId="2"/>
  </si>
  <si>
    <t>春のたがやし鋤きならし</t>
    <phoneticPr fontId="2"/>
  </si>
  <si>
    <t>尋常小学唱歌　第三学年用</t>
    <phoneticPr fontId="2"/>
  </si>
  <si>
    <t>二宮金次郎</t>
    <rPh sb="0" eb="2">
      <t>ニノミヤ</t>
    </rPh>
    <rPh sb="2" eb="5">
      <t>キンジロウ</t>
    </rPh>
    <phoneticPr fontId="2"/>
  </si>
  <si>
    <t>よく学びよく遊べ</t>
    <rPh sb="2" eb="3">
      <t>マナ</t>
    </rPh>
    <rPh sb="6" eb="7">
      <t>アソ</t>
    </rPh>
    <phoneticPr fontId="2"/>
  </si>
  <si>
    <t>柴刈り縄ない草鞋をつくり</t>
    <phoneticPr fontId="2"/>
  </si>
  <si>
    <t>尋常小学唱歌　第二学年用</t>
    <rPh sb="8" eb="9">
      <t>ニ</t>
    </rPh>
    <phoneticPr fontId="2"/>
  </si>
  <si>
    <t>机の前では一心に</t>
    <phoneticPr fontId="2"/>
  </si>
  <si>
    <t>人形</t>
    <rPh sb="0" eb="2">
      <t>ニンギョウ</t>
    </rPh>
    <phoneticPr fontId="2"/>
  </si>
  <si>
    <t>ひよこ</t>
    <phoneticPr fontId="2"/>
  </si>
  <si>
    <t>かたつむり</t>
    <phoneticPr fontId="2"/>
  </si>
  <si>
    <t>わたしの人形は　よい人形</t>
    <rPh sb="4" eb="6">
      <t>ニンギョウ</t>
    </rPh>
    <rPh sb="10" eb="12">
      <t>ニンギョウ</t>
    </rPh>
    <phoneticPr fontId="2"/>
  </si>
  <si>
    <t>ひよひよひよこ　ちいさなひよこ</t>
    <phoneticPr fontId="2"/>
  </si>
  <si>
    <t>でんでん虫虫　かたつむり</t>
    <rPh sb="4" eb="6">
      <t>ムシムシ</t>
    </rPh>
    <phoneticPr fontId="2"/>
  </si>
  <si>
    <t>箱根の山は　天下の険</t>
    <rPh sb="0" eb="2">
      <t>ハコネ</t>
    </rPh>
    <rPh sb="3" eb="4">
      <t>ヤマ</t>
    </rPh>
    <rPh sb="6" eb="8">
      <t>テンカ</t>
    </rPh>
    <rPh sb="9" eb="10">
      <t>ケン</t>
    </rPh>
    <phoneticPr fontId="2"/>
  </si>
  <si>
    <t>鳥居忱</t>
    <rPh sb="0" eb="2">
      <t>トリイ</t>
    </rPh>
    <rPh sb="2" eb="3">
      <t>マコト</t>
    </rPh>
    <phoneticPr fontId="2"/>
  </si>
  <si>
    <t>鳩ポッポ</t>
    <rPh sb="0" eb="1">
      <t>ハト</t>
    </rPh>
    <phoneticPr fontId="2"/>
  </si>
  <si>
    <t>雀</t>
    <rPh sb="0" eb="1">
      <t>スズメ</t>
    </rPh>
    <phoneticPr fontId="2"/>
  </si>
  <si>
    <t>鳩ぽっぽ　鳩ぽっぽ</t>
    <rPh sb="0" eb="1">
      <t>ハト</t>
    </rPh>
    <rPh sb="5" eb="6">
      <t>ハト</t>
    </rPh>
    <phoneticPr fontId="2"/>
  </si>
  <si>
    <t>東くめ</t>
    <rPh sb="0" eb="1">
      <t>アズマ</t>
    </rPh>
    <phoneticPr fontId="2"/>
  </si>
  <si>
    <t>すずめ雀　今日もまた</t>
    <rPh sb="3" eb="4">
      <t>スズメ</t>
    </rPh>
    <rPh sb="5" eb="7">
      <t>キョウ</t>
    </rPh>
    <phoneticPr fontId="2"/>
  </si>
  <si>
    <t>雪やこんこん　あられやこんこん　もっとふれふれ　とけずにつもれ</t>
    <rPh sb="0" eb="1">
      <t>ユキ</t>
    </rPh>
    <phoneticPr fontId="2"/>
  </si>
  <si>
    <t>金太郎</t>
    <rPh sb="0" eb="3">
      <t>キンタロウ</t>
    </rPh>
    <phoneticPr fontId="2"/>
  </si>
  <si>
    <t>マサカリカツイデ　キンタロウ</t>
    <phoneticPr fontId="2"/>
  </si>
  <si>
    <t>幼年唱歌　初編上巻</t>
    <rPh sb="7" eb="8">
      <t>ウエ</t>
    </rPh>
    <phoneticPr fontId="2"/>
  </si>
  <si>
    <t>1900.6.18</t>
    <phoneticPr fontId="2"/>
  </si>
  <si>
    <t>母の心</t>
    <rPh sb="0" eb="1">
      <t>ハハ</t>
    </rPh>
    <rPh sb="2" eb="3">
      <t>ココロ</t>
    </rPh>
    <phoneticPr fontId="2"/>
  </si>
  <si>
    <t>春が來た</t>
    <phoneticPr fontId="2"/>
  </si>
  <si>
    <t>朝早くから　井戸ばたで</t>
    <rPh sb="0" eb="2">
      <t>アサハヤ</t>
    </rPh>
    <rPh sb="6" eb="8">
      <t>イド</t>
    </rPh>
    <phoneticPr fontId="2"/>
  </si>
  <si>
    <t>尋常小学読本唱歌</t>
    <rPh sb="0" eb="2">
      <t>ジンジョウ</t>
    </rPh>
    <rPh sb="2" eb="4">
      <t>ショウガク</t>
    </rPh>
    <rPh sb="4" eb="6">
      <t>ドクホン</t>
    </rPh>
    <rPh sb="6" eb="8">
      <t>ショウカ</t>
    </rPh>
    <phoneticPr fontId="2"/>
  </si>
  <si>
    <t>春が来た　春が来た　どこに来た</t>
    <rPh sb="0" eb="1">
      <t>ハル</t>
    </rPh>
    <rPh sb="2" eb="3">
      <t>キ</t>
    </rPh>
    <rPh sb="5" eb="6">
      <t>ハル</t>
    </rPh>
    <rPh sb="7" eb="8">
      <t>キ</t>
    </rPh>
    <rPh sb="13" eb="14">
      <t>キ</t>
    </rPh>
    <phoneticPr fontId="2"/>
  </si>
  <si>
    <t>高野辰之</t>
    <rPh sb="0" eb="4">
      <t>タカノタツユキ</t>
    </rPh>
    <phoneticPr fontId="2"/>
  </si>
  <si>
    <t>ヒコーキ</t>
    <phoneticPr fontId="2"/>
  </si>
  <si>
    <t>春風</t>
    <rPh sb="0" eb="2">
      <t>ハルカゼ</t>
    </rPh>
    <phoneticPr fontId="2"/>
  </si>
  <si>
    <t>加藤義清</t>
    <rPh sb="0" eb="4">
      <t>カトウヨシキヨ</t>
    </rPh>
    <phoneticPr fontId="2"/>
  </si>
  <si>
    <t>フォスター</t>
    <phoneticPr fontId="2"/>
  </si>
  <si>
    <t>少年唱歌（初）</t>
    <rPh sb="0" eb="4">
      <t>ショウネンショウカ</t>
    </rPh>
    <rPh sb="5" eb="6">
      <t>ショ</t>
    </rPh>
    <phoneticPr fontId="2"/>
  </si>
  <si>
    <t>森の小鳥</t>
    <rPh sb="0" eb="1">
      <t>モリ</t>
    </rPh>
    <rPh sb="2" eb="4">
      <t>コトリ</t>
    </rPh>
    <phoneticPr fontId="2"/>
  </si>
  <si>
    <t>吹けそよそよ吹け　春風よ</t>
    <rPh sb="0" eb="1">
      <t>フ</t>
    </rPh>
    <rPh sb="6" eb="7">
      <t>フ</t>
    </rPh>
    <rPh sb="9" eb="11">
      <t>ハルカゼ</t>
    </rPh>
    <phoneticPr fontId="2"/>
  </si>
  <si>
    <t>松吹く風の　音も絶えて</t>
    <rPh sb="0" eb="1">
      <t>マツ</t>
    </rPh>
    <rPh sb="1" eb="2">
      <t>フ</t>
    </rPh>
    <rPh sb="3" eb="4">
      <t>カゼ</t>
    </rPh>
    <rPh sb="6" eb="7">
      <t>オト</t>
    </rPh>
    <rPh sb="8" eb="9">
      <t>タ</t>
    </rPh>
    <phoneticPr fontId="2"/>
  </si>
  <si>
    <t>大和田建樹</t>
    <rPh sb="0" eb="3">
      <t>オオワダ</t>
    </rPh>
    <rPh sb="3" eb="5">
      <t>ケンキ</t>
    </rPh>
    <phoneticPr fontId="2"/>
  </si>
  <si>
    <t>少年唱歌（五）</t>
    <rPh sb="0" eb="4">
      <t>ショウネンショウカ</t>
    </rPh>
    <rPh sb="5" eb="6">
      <t>ゴ</t>
    </rPh>
    <phoneticPr fontId="2"/>
  </si>
  <si>
    <t>日の丸の旗</t>
    <rPh sb="0" eb="1">
      <t>ヒ</t>
    </rPh>
    <rPh sb="2" eb="3">
      <t>マル</t>
    </rPh>
    <rPh sb="4" eb="5">
      <t>ハタ</t>
    </rPh>
    <phoneticPr fontId="2"/>
  </si>
  <si>
    <t>おきあがりこぼし</t>
    <phoneticPr fontId="2"/>
  </si>
  <si>
    <t>白地に赤く　日の丸染めて</t>
    <rPh sb="0" eb="2">
      <t>シロジ</t>
    </rPh>
    <rPh sb="3" eb="4">
      <t>アカ</t>
    </rPh>
    <rPh sb="6" eb="7">
      <t>ヒ</t>
    </rPh>
    <rPh sb="8" eb="10">
      <t>マルソ</t>
    </rPh>
    <phoneticPr fontId="2"/>
  </si>
  <si>
    <t>尋常小学唱歌（一）</t>
    <rPh sb="0" eb="6">
      <t>ジンジョウショウガクショウカ</t>
    </rPh>
    <rPh sb="7" eb="8">
      <t>イチ</t>
    </rPh>
    <phoneticPr fontId="2"/>
  </si>
  <si>
    <t>鳩</t>
    <rPh sb="0" eb="1">
      <t>ハト</t>
    </rPh>
    <phoneticPr fontId="2"/>
  </si>
  <si>
    <t>ぽっ　ぽっ　ぽっ　鳩ぽっぽ</t>
    <rPh sb="9" eb="10">
      <t>ハト</t>
    </rPh>
    <phoneticPr fontId="2"/>
  </si>
  <si>
    <t>放り出されて　ころころ転び</t>
    <rPh sb="0" eb="1">
      <t>ホウ</t>
    </rPh>
    <rPh sb="2" eb="3">
      <t>ダ</t>
    </rPh>
    <rPh sb="11" eb="12">
      <t>コロ</t>
    </rPh>
    <phoneticPr fontId="2"/>
  </si>
  <si>
    <t>雲雀</t>
    <rPh sb="0" eb="2">
      <t>ヒバリ</t>
    </rPh>
    <phoneticPr fontId="2"/>
  </si>
  <si>
    <t>田植</t>
    <rPh sb="0" eb="2">
      <t>タウ</t>
    </rPh>
    <phoneticPr fontId="2"/>
  </si>
  <si>
    <t>蝉</t>
    <rPh sb="0" eb="1">
      <t>セミ</t>
    </rPh>
    <phoneticPr fontId="2"/>
  </si>
  <si>
    <t>ぴいぴいぴいとさえずる雲雀</t>
    <rPh sb="11" eb="13">
      <t>ヒバリ</t>
    </rPh>
    <phoneticPr fontId="2"/>
  </si>
  <si>
    <t>尋常小学唱歌（二）</t>
    <rPh sb="0" eb="6">
      <t>ジンジョウショウガクショウカ</t>
    </rPh>
    <rPh sb="7" eb="8">
      <t>ニ</t>
    </rPh>
    <phoneticPr fontId="2"/>
  </si>
  <si>
    <t>白い菅笠赤だすき</t>
    <rPh sb="0" eb="1">
      <t>シロ</t>
    </rPh>
    <rPh sb="2" eb="4">
      <t>スゲガサ</t>
    </rPh>
    <rPh sb="4" eb="5">
      <t>アカ</t>
    </rPh>
    <phoneticPr fontId="2"/>
  </si>
  <si>
    <t>かみなりが遠く鳴る</t>
    <rPh sb="5" eb="6">
      <t>トオ</t>
    </rPh>
    <rPh sb="7" eb="8">
      <t>ナ</t>
    </rPh>
    <phoneticPr fontId="2"/>
  </si>
  <si>
    <t>婦人從軍</t>
    <phoneticPr fontId="2"/>
  </si>
  <si>
    <t xml:space="preserve">火筒の響き遠ざかる </t>
    <phoneticPr fontId="2"/>
  </si>
  <si>
    <t>ほうほけきょ</t>
    <phoneticPr fontId="2"/>
  </si>
  <si>
    <t>白よこいこい</t>
    <rPh sb="0" eb="1">
      <t>シロ</t>
    </rPh>
    <phoneticPr fontId="2"/>
  </si>
  <si>
    <t>小さい子　小さい子</t>
    <rPh sb="0" eb="1">
      <t>チイ</t>
    </rPh>
    <rPh sb="3" eb="4">
      <t>コ</t>
    </rPh>
    <rPh sb="5" eb="6">
      <t>チイ</t>
    </rPh>
    <rPh sb="8" eb="9">
      <t>コ</t>
    </rPh>
    <phoneticPr fontId="2"/>
  </si>
  <si>
    <t>幼稚園唱歌</t>
    <rPh sb="0" eb="5">
      <t>ヨウチエンショウカ</t>
    </rPh>
    <phoneticPr fontId="2"/>
  </si>
  <si>
    <t>1901.7.25</t>
    <phoneticPr fontId="2"/>
  </si>
  <si>
    <t>白よこいこい　お菓子をやろう</t>
    <rPh sb="0" eb="1">
      <t>シロ</t>
    </rPh>
    <rPh sb="8" eb="10">
      <t>カシ</t>
    </rPh>
    <phoneticPr fontId="2"/>
  </si>
  <si>
    <t>鈴木毅一</t>
    <phoneticPr fontId="2"/>
  </si>
  <si>
    <t>ごろごろ　なるのは　雷よ</t>
    <rPh sb="10" eb="11">
      <t>カミナリ</t>
    </rPh>
    <phoneticPr fontId="2"/>
  </si>
  <si>
    <t>蛍の光　窓の雪</t>
    <rPh sb="0" eb="1">
      <t>ホタル</t>
    </rPh>
    <rPh sb="2" eb="3">
      <t>ヒカリ</t>
    </rPh>
    <rPh sb="4" eb="5">
      <t>マド</t>
    </rPh>
    <rPh sb="6" eb="7">
      <t>ユキ</t>
    </rPh>
    <phoneticPr fontId="2"/>
  </si>
  <si>
    <t>小学唱歌集初編</t>
    <phoneticPr fontId="2"/>
  </si>
  <si>
    <t>1881.11.24</t>
    <phoneticPr fontId="2"/>
  </si>
  <si>
    <t>稲垣千頴</t>
    <phoneticPr fontId="2"/>
  </si>
  <si>
    <t>ポチとタマ</t>
    <phoneticPr fontId="2"/>
  </si>
  <si>
    <t>星</t>
    <rPh sb="0" eb="1">
      <t>ホシ</t>
    </rPh>
    <phoneticPr fontId="2"/>
  </si>
  <si>
    <t>樂隊遊び</t>
    <phoneticPr fontId="2"/>
  </si>
  <si>
    <t>この子はポチと　申します</t>
    <rPh sb="2" eb="3">
      <t>コ</t>
    </rPh>
    <rPh sb="8" eb="9">
      <t>モウ</t>
    </rPh>
    <phoneticPr fontId="2"/>
  </si>
  <si>
    <t>1905.10</t>
    <phoneticPr fontId="2"/>
  </si>
  <si>
    <t>オヒサマ　ニシニ　カクレテ</t>
    <phoneticPr fontId="2"/>
  </si>
  <si>
    <t>楠美恩三郎</t>
    <rPh sb="0" eb="1">
      <t>クスノキ</t>
    </rPh>
    <rPh sb="1" eb="2">
      <t>ビ</t>
    </rPh>
    <rPh sb="2" eb="3">
      <t>オン</t>
    </rPh>
    <rPh sb="3" eb="5">
      <t>サブロウ</t>
    </rPh>
    <phoneticPr fontId="2"/>
  </si>
  <si>
    <t>尋常小学唱歌（一ノ上）</t>
    <rPh sb="0" eb="6">
      <t>ジンジョウショウガクショウカ</t>
    </rPh>
    <rPh sb="7" eb="8">
      <t>イチ</t>
    </rPh>
    <rPh sb="9" eb="10">
      <t>ウエ</t>
    </rPh>
    <phoneticPr fontId="2"/>
  </si>
  <si>
    <t>尋常小学唱歌（一ノ中）</t>
    <rPh sb="9" eb="10">
      <t>ナカ</t>
    </rPh>
    <phoneticPr fontId="2"/>
  </si>
  <si>
    <t>拍子を揃へて　いざ進め</t>
    <phoneticPr fontId="2"/>
  </si>
  <si>
    <t>木村小舟</t>
    <rPh sb="0" eb="2">
      <t>キムラ</t>
    </rPh>
    <rPh sb="2" eb="4">
      <t>コブネ</t>
    </rPh>
    <phoneticPr fontId="2"/>
  </si>
  <si>
    <t>尋常小学唱歌（一ノ上）</t>
    <rPh sb="9" eb="10">
      <t>ウエ</t>
    </rPh>
    <phoneticPr fontId="2"/>
  </si>
  <si>
    <t>虫の樂隊</t>
    <phoneticPr fontId="2"/>
  </si>
  <si>
    <t>大黒様</t>
    <rPh sb="0" eb="3">
      <t>ダイコクサマ</t>
    </rPh>
    <phoneticPr fontId="2"/>
  </si>
  <si>
    <t>千草・八千草　乱れ咲きて</t>
    <rPh sb="0" eb="2">
      <t>チグサ</t>
    </rPh>
    <rPh sb="3" eb="6">
      <t>ヤチグサ</t>
    </rPh>
    <rPh sb="7" eb="8">
      <t>ミダ</t>
    </rPh>
    <rPh sb="9" eb="10">
      <t>サ</t>
    </rPh>
    <phoneticPr fontId="2"/>
  </si>
  <si>
    <t>桑田春風</t>
    <rPh sb="0" eb="4">
      <t>クワタハルカゼ</t>
    </rPh>
    <phoneticPr fontId="2"/>
  </si>
  <si>
    <t>おおきなふくろを　かたにかけ</t>
    <phoneticPr fontId="2"/>
  </si>
  <si>
    <t>尋常小学唱歌（二ノ中）</t>
    <rPh sb="0" eb="6">
      <t>ジンジョウショウガクショウカ</t>
    </rPh>
    <rPh sb="7" eb="8">
      <t>ニ</t>
    </rPh>
    <rPh sb="9" eb="10">
      <t>ナカ</t>
    </rPh>
    <phoneticPr fontId="2"/>
  </si>
  <si>
    <t>毬</t>
    <rPh sb="0" eb="1">
      <t>マリ</t>
    </rPh>
    <phoneticPr fontId="2"/>
  </si>
  <si>
    <t>進め々々</t>
    <rPh sb="0" eb="1">
      <t>スス</t>
    </rPh>
    <phoneticPr fontId="2"/>
  </si>
  <si>
    <t>モモカラウマレタ　モモタロウ</t>
    <phoneticPr fontId="2"/>
  </si>
  <si>
    <t>田辺友三郎</t>
    <rPh sb="0" eb="2">
      <t>タナベ</t>
    </rPh>
    <rPh sb="2" eb="5">
      <t>トモサブロウ</t>
    </rPh>
    <phoneticPr fontId="2"/>
  </si>
  <si>
    <t>幼年唱歌（初ノ上）</t>
    <rPh sb="0" eb="4">
      <t>ヨウネンショウカ</t>
    </rPh>
    <rPh sb="5" eb="6">
      <t>ショ</t>
    </rPh>
    <rPh sb="7" eb="8">
      <t>ウエ</t>
    </rPh>
    <phoneticPr fontId="2"/>
  </si>
  <si>
    <t>やなぎのこかげの　まりあそびまりあそび</t>
    <phoneticPr fontId="2"/>
  </si>
  <si>
    <t>幼年唱歌（ニノ下）</t>
    <rPh sb="0" eb="4">
      <t>ヨウネンショウカ</t>
    </rPh>
    <rPh sb="7" eb="8">
      <t>シタ</t>
    </rPh>
    <phoneticPr fontId="2"/>
  </si>
  <si>
    <t>あしなみそろへて　へいしにまけず</t>
    <phoneticPr fontId="2"/>
  </si>
  <si>
    <t>幼年唱歌（初ノ下）</t>
    <rPh sb="0" eb="4">
      <t>ヨウネンショウカ</t>
    </rPh>
    <rPh sb="5" eb="6">
      <t>ショ</t>
    </rPh>
    <rPh sb="7" eb="8">
      <t>ゲ</t>
    </rPh>
    <phoneticPr fontId="2"/>
  </si>
  <si>
    <t>菊の花</t>
    <rPh sb="0" eb="1">
      <t>キク</t>
    </rPh>
    <rPh sb="2" eb="3">
      <t>ハナ</t>
    </rPh>
    <phoneticPr fontId="2"/>
  </si>
  <si>
    <t>犬</t>
    <rPh sb="0" eb="1">
      <t>イヌ</t>
    </rPh>
    <phoneticPr fontId="2"/>
  </si>
  <si>
    <t>桃太郎さん桃太郎さん</t>
    <rPh sb="0" eb="3">
      <t>モモタロウ</t>
    </rPh>
    <rPh sb="5" eb="8">
      <t>モモタロウ</t>
    </rPh>
    <phoneticPr fontId="2"/>
  </si>
  <si>
    <t>見事に咲いた　垣根の小菊</t>
    <rPh sb="0" eb="2">
      <t>ミゴト</t>
    </rPh>
    <rPh sb="3" eb="4">
      <t>サ</t>
    </rPh>
    <rPh sb="7" eb="9">
      <t>カキネ</t>
    </rPh>
    <rPh sb="10" eb="12">
      <t>コギク</t>
    </rPh>
    <phoneticPr fontId="2"/>
  </si>
  <si>
    <t>青木存義</t>
    <rPh sb="0" eb="2">
      <t>アオキ</t>
    </rPh>
    <rPh sb="2" eb="3">
      <t>アリヤ</t>
    </rPh>
    <rPh sb="3" eb="4">
      <t>ギ</t>
    </rPh>
    <phoneticPr fontId="2"/>
  </si>
  <si>
    <t>外へ出る時とんで来て</t>
    <rPh sb="0" eb="1">
      <t>ソト</t>
    </rPh>
    <rPh sb="2" eb="3">
      <t>デ</t>
    </rPh>
    <rPh sb="4" eb="5">
      <t>トキ</t>
    </rPh>
    <rPh sb="8" eb="9">
      <t>キ</t>
    </rPh>
    <phoneticPr fontId="2"/>
  </si>
  <si>
    <t>煙も見えず雲もなく</t>
    <phoneticPr fontId="2"/>
  </si>
  <si>
    <t>大捷軍歌（第三編）</t>
    <phoneticPr fontId="2"/>
  </si>
  <si>
    <t>若駒</t>
    <rPh sb="0" eb="2">
      <t>ワカゴマ</t>
    </rPh>
    <phoneticPr fontId="2"/>
  </si>
  <si>
    <t>環</t>
    <rPh sb="0" eb="1">
      <t>タマキ</t>
    </rPh>
    <phoneticPr fontId="2"/>
  </si>
  <si>
    <t>太郎マーチ</t>
    <rPh sb="0" eb="2">
      <t>タロウ</t>
    </rPh>
    <phoneticPr fontId="2"/>
  </si>
  <si>
    <t>ゆけや若駒よ　トトトトトトトト</t>
    <phoneticPr fontId="2"/>
  </si>
  <si>
    <t>幼稚園唱歌集</t>
    <rPh sb="0" eb="5">
      <t>ヨウチエンショウカ</t>
    </rPh>
    <rPh sb="5" eb="6">
      <t>シュウ</t>
    </rPh>
    <phoneticPr fontId="2"/>
  </si>
  <si>
    <t>めぐれどはしなし　環のごとくに</t>
    <phoneticPr fontId="2"/>
  </si>
  <si>
    <t>外国曲</t>
    <rPh sb="0" eb="3">
      <t>ガイコクキョク</t>
    </rPh>
    <phoneticPr fontId="2"/>
  </si>
  <si>
    <t>アメリカ民謡</t>
    <rPh sb="4" eb="6">
      <t>ミンヨウ</t>
    </rPh>
    <phoneticPr fontId="2"/>
  </si>
  <si>
    <t>幼年唱歌　二編下巻</t>
    <rPh sb="0" eb="4">
      <t>ヨウネンショウカ</t>
    </rPh>
    <rPh sb="5" eb="7">
      <t>ニヘン</t>
    </rPh>
    <rPh sb="7" eb="9">
      <t>ゲカン</t>
    </rPh>
    <phoneticPr fontId="2"/>
  </si>
  <si>
    <t>けふはうれしい　日よーび</t>
    <phoneticPr fontId="2"/>
  </si>
  <si>
    <t>1901.11.9</t>
    <phoneticPr fontId="2"/>
  </si>
  <si>
    <t>旗野士良</t>
    <phoneticPr fontId="2"/>
  </si>
  <si>
    <t>1902.9.15</t>
    <phoneticPr fontId="2"/>
  </si>
  <si>
    <t>幼年唱歌　四編上巻</t>
    <rPh sb="0" eb="4">
      <t>ヨウネンショウカ</t>
    </rPh>
    <rPh sb="5" eb="7">
      <t>ヨンヘン</t>
    </rPh>
    <rPh sb="7" eb="9">
      <t>ジョウカン</t>
    </rPh>
    <phoneticPr fontId="2"/>
  </si>
  <si>
    <t>進めや進めや　太鼓を腰に</t>
    <phoneticPr fontId="2"/>
  </si>
  <si>
    <t>新編教育唱歌集（第１集）</t>
    <phoneticPr fontId="2"/>
  </si>
  <si>
    <t>1896.1.10</t>
    <phoneticPr fontId="2"/>
  </si>
  <si>
    <t>曳けひけ綱を　曳けひけ綱を</t>
    <phoneticPr fontId="2"/>
  </si>
  <si>
    <t>1896.5.26</t>
    <phoneticPr fontId="2"/>
  </si>
  <si>
    <t>新編教育唱歌集（第２集）</t>
    <phoneticPr fontId="2"/>
  </si>
  <si>
    <t>行け行け男児　日本男児</t>
    <phoneticPr fontId="2"/>
  </si>
  <si>
    <t>まはるまはる　風車</t>
    <phoneticPr fontId="2"/>
  </si>
  <si>
    <t>今日のけいこも　すみました</t>
    <phoneticPr fontId="2"/>
  </si>
  <si>
    <t>道は六百八十里、軍艦行進</t>
    <rPh sb="0" eb="1">
      <t>ミチ</t>
    </rPh>
    <rPh sb="2" eb="6">
      <t>ロッピャクハチジュウ</t>
    </rPh>
    <rPh sb="6" eb="7">
      <t>リ</t>
    </rPh>
    <rPh sb="8" eb="10">
      <t>グンカン</t>
    </rPh>
    <rPh sb="10" eb="12">
      <t>コウシン</t>
    </rPh>
    <phoneticPr fontId="2"/>
  </si>
  <si>
    <t>道は六百八十里</t>
    <rPh sb="0" eb="1">
      <t>ミチ</t>
    </rPh>
    <rPh sb="2" eb="6">
      <t>ロッピャクハチジュウ</t>
    </rPh>
    <rPh sb="6" eb="7">
      <t>リ</t>
    </rPh>
    <phoneticPr fontId="2"/>
  </si>
  <si>
    <t>石黒行平</t>
    <rPh sb="0" eb="2">
      <t>イシグロ</t>
    </rPh>
    <rPh sb="2" eb="4">
      <t>ユキヒラ</t>
    </rPh>
    <phoneticPr fontId="2"/>
  </si>
  <si>
    <t>三善和気</t>
    <phoneticPr fontId="2"/>
  </si>
  <si>
    <t>守るも攻めるも黒鉄の</t>
    <rPh sb="0" eb="1">
      <t>マモ</t>
    </rPh>
    <rPh sb="3" eb="4">
      <t>セ</t>
    </rPh>
    <rPh sb="7" eb="8">
      <t>クロ</t>
    </rPh>
    <rPh sb="8" eb="9">
      <t>テツ</t>
    </rPh>
    <phoneticPr fontId="2"/>
  </si>
  <si>
    <t>鳥山啓</t>
    <rPh sb="0" eb="2">
      <t>トリヤマ</t>
    </rPh>
    <rPh sb="2" eb="3">
      <t>ケイ</t>
    </rPh>
    <phoneticPr fontId="2"/>
  </si>
  <si>
    <t>スワン</t>
    <phoneticPr fontId="2"/>
  </si>
  <si>
    <t>唱歌　戦友</t>
    <rPh sb="0" eb="2">
      <t>ショウカ</t>
    </rPh>
    <rPh sb="3" eb="5">
      <t>センユウ</t>
    </rPh>
    <phoneticPr fontId="2"/>
  </si>
  <si>
    <t>此處は御國を何百里</t>
    <phoneticPr fontId="2"/>
  </si>
  <si>
    <t>学校及家庭言文一致叙事唱歌第三編</t>
    <phoneticPr fontId="2"/>
  </si>
  <si>
    <t>真下飛泉</t>
    <phoneticPr fontId="2"/>
  </si>
  <si>
    <t>三善和気</t>
    <phoneticPr fontId="2"/>
  </si>
  <si>
    <t>さいたよさいた　うめのはなさいた</t>
    <phoneticPr fontId="2"/>
  </si>
  <si>
    <t>うへのだんには　だいりさま</t>
    <phoneticPr fontId="2"/>
  </si>
  <si>
    <t>戦績（出征）</t>
    <rPh sb="0" eb="2">
      <t>センセキ</t>
    </rPh>
    <rPh sb="3" eb="5">
      <t>シュッセイ</t>
    </rPh>
    <phoneticPr fontId="2"/>
  </si>
  <si>
    <t>父上母上いざさらば</t>
    <rPh sb="0" eb="2">
      <t>チチウエ</t>
    </rPh>
    <rPh sb="2" eb="4">
      <t>ハハウエ</t>
    </rPh>
    <phoneticPr fontId="2"/>
  </si>
  <si>
    <t>真下飛泉</t>
    <phoneticPr fontId="2"/>
  </si>
  <si>
    <t>三善和気</t>
    <phoneticPr fontId="2"/>
  </si>
  <si>
    <t>日の丸の旗、鳩、木の葉</t>
    <rPh sb="0" eb="1">
      <t>ヒ</t>
    </rPh>
    <rPh sb="2" eb="3">
      <t>マル</t>
    </rPh>
    <rPh sb="4" eb="5">
      <t>ハタ</t>
    </rPh>
    <rPh sb="6" eb="7">
      <t>ハト</t>
    </rPh>
    <rPh sb="8" eb="9">
      <t>コ</t>
    </rPh>
    <rPh sb="10" eb="11">
      <t>ハ</t>
    </rPh>
    <phoneticPr fontId="2"/>
  </si>
  <si>
    <t>16723-A</t>
    <phoneticPr fontId="2"/>
  </si>
  <si>
    <t>裏面は「人形、ひよこ、かたつむり」16723-B</t>
    <phoneticPr fontId="2"/>
  </si>
  <si>
    <t>16723-B</t>
    <phoneticPr fontId="2"/>
  </si>
  <si>
    <t>裏面は「日の丸の旗、鳩、おきあがりこぼし」16723-A</t>
    <rPh sb="0" eb="2">
      <t>ウラメン</t>
    </rPh>
    <phoneticPr fontId="2"/>
  </si>
  <si>
    <t>何処から来たのか　飛んで来た木の葉</t>
    <phoneticPr fontId="2"/>
  </si>
  <si>
    <t>うさぎ　うさぎ　うさぎさん</t>
    <phoneticPr fontId="2"/>
  </si>
  <si>
    <t>カブト</t>
    <phoneticPr fontId="2"/>
  </si>
  <si>
    <t>マルホン</t>
    <phoneticPr fontId="2"/>
  </si>
  <si>
    <t>マルホン</t>
    <phoneticPr fontId="2"/>
  </si>
  <si>
    <t>裏面は「浦島太郎、お月様、風車」 16</t>
    <rPh sb="0" eb="2">
      <t>リメン</t>
    </rPh>
    <phoneticPr fontId="2"/>
  </si>
  <si>
    <t>裏面は「鳩ポッポ、雀、雪やコンコン」 15</t>
    <rPh sb="0" eb="2">
      <t>リメン</t>
    </rPh>
    <rPh sb="4" eb="5">
      <t>ハト</t>
    </rPh>
    <rPh sb="9" eb="10">
      <t>スズメ</t>
    </rPh>
    <rPh sb="11" eb="12">
      <t>ユキ</t>
    </rPh>
    <phoneticPr fontId="2"/>
  </si>
  <si>
    <t>スタークトン</t>
    <phoneticPr fontId="2"/>
  </si>
  <si>
    <t>赤星國清</t>
    <rPh sb="0" eb="2">
      <t>アカホシ</t>
    </rPh>
    <rPh sb="2" eb="3">
      <t>クニ</t>
    </rPh>
    <rPh sb="3" eb="4">
      <t>キヨ</t>
    </rPh>
    <phoneticPr fontId="2"/>
  </si>
  <si>
    <t>辨慶</t>
    <phoneticPr fontId="2"/>
  </si>
  <si>
    <t>達磨</t>
    <rPh sb="0" eb="2">
      <t>ダルマ</t>
    </rPh>
    <phoneticPr fontId="2"/>
  </si>
  <si>
    <t>行軍</t>
    <rPh sb="0" eb="2">
      <t>コウグン</t>
    </rPh>
    <phoneticPr fontId="2"/>
  </si>
  <si>
    <t>愉快</t>
    <rPh sb="0" eb="2">
      <t>ユカイ</t>
    </rPh>
    <phoneticPr fontId="2"/>
  </si>
  <si>
    <t>見よ見よ兵士の行軍</t>
    <phoneticPr fontId="2"/>
  </si>
  <si>
    <t>杉谷代水</t>
    <phoneticPr fontId="2"/>
  </si>
  <si>
    <t>西洋曲</t>
    <rPh sb="0" eb="3">
      <t>セイヨウキョク</t>
    </rPh>
    <phoneticPr fontId="2"/>
  </si>
  <si>
    <t>コケ、ココ、ココ</t>
    <phoneticPr fontId="2"/>
  </si>
  <si>
    <t>大橋銅造</t>
    <phoneticPr fontId="2"/>
  </si>
  <si>
    <t>幼年唱歌　四編下巻</t>
    <rPh sb="0" eb="4">
      <t>ヨウネンショウカ</t>
    </rPh>
    <rPh sb="5" eb="7">
      <t>ヨンヘン</t>
    </rPh>
    <rPh sb="7" eb="9">
      <t>ゲカン</t>
    </rPh>
    <phoneticPr fontId="2"/>
  </si>
  <si>
    <t>1902.9.30</t>
    <phoneticPr fontId="2"/>
  </si>
  <si>
    <t>晴れたる朝も 雨ふる暮も</t>
    <phoneticPr fontId="2"/>
  </si>
  <si>
    <t>Wilhelm Zuleger</t>
    <phoneticPr fontId="2"/>
  </si>
  <si>
    <t>大和田建樹</t>
    <phoneticPr fontId="2"/>
  </si>
  <si>
    <t>少年唱歌　第八編</t>
    <rPh sb="0" eb="4">
      <t>ショウネンショウカ</t>
    </rPh>
    <rPh sb="5" eb="8">
      <t>ダイハチヘン</t>
    </rPh>
    <phoneticPr fontId="2"/>
  </si>
  <si>
    <t>1905.10.11</t>
    <phoneticPr fontId="2"/>
  </si>
  <si>
    <t>天下の名品に　逢はばやと</t>
    <phoneticPr fontId="2"/>
  </si>
  <si>
    <t>旗野士良</t>
    <phoneticPr fontId="2"/>
  </si>
  <si>
    <t>少年唱歌　第四編</t>
    <rPh sb="0" eb="4">
      <t>ショウネンショウカ</t>
    </rPh>
    <rPh sb="5" eb="8">
      <t>ダイヨンヘン</t>
    </rPh>
    <phoneticPr fontId="2"/>
  </si>
  <si>
    <t>1904.2.17</t>
    <phoneticPr fontId="2"/>
  </si>
  <si>
    <t>尋常小学唱歌（三の下）</t>
    <rPh sb="0" eb="6">
      <t>ジンジョウショウガクショウカ</t>
    </rPh>
    <rPh sb="7" eb="8">
      <t>サン</t>
    </rPh>
    <rPh sb="9" eb="10">
      <t>ゲ</t>
    </rPh>
    <phoneticPr fontId="2"/>
  </si>
  <si>
    <t>1905.10</t>
    <phoneticPr fontId="2"/>
  </si>
  <si>
    <t>投げたとて　蹴ったとて</t>
    <phoneticPr fontId="2"/>
  </si>
  <si>
    <t>蘆田惠之助</t>
    <phoneticPr fontId="2"/>
  </si>
  <si>
    <t>楠見恩三郎</t>
    <phoneticPr fontId="2"/>
  </si>
  <si>
    <t>うさぎ　うさぎ　うさぎさん</t>
    <phoneticPr fontId="2"/>
  </si>
  <si>
    <t>石原和三郎</t>
    <phoneticPr fontId="2"/>
  </si>
  <si>
    <t>1905.10</t>
    <phoneticPr fontId="2"/>
  </si>
  <si>
    <t>あな嬉し喜ばし</t>
    <phoneticPr fontId="2"/>
  </si>
  <si>
    <t>佐々木信綱</t>
    <phoneticPr fontId="2"/>
  </si>
  <si>
    <t>日本軍歌</t>
    <rPh sb="0" eb="2">
      <t>ニホン</t>
    </rPh>
    <rPh sb="2" eb="4">
      <t>グンカ</t>
    </rPh>
    <phoneticPr fontId="2"/>
  </si>
  <si>
    <t>シンガーレコード</t>
    <phoneticPr fontId="2"/>
  </si>
  <si>
    <t>納所辯次郎</t>
    <phoneticPr fontId="2"/>
  </si>
  <si>
    <t>唱歌　戦績</t>
    <rPh sb="0" eb="2">
      <t>ショウカ</t>
    </rPh>
    <rPh sb="3" eb="5">
      <t>センセキ</t>
    </rPh>
    <phoneticPr fontId="2"/>
  </si>
  <si>
    <t>裏面は「桃太郎」</t>
    <rPh sb="0" eb="2">
      <t>リメン</t>
    </rPh>
    <rPh sb="4" eb="7">
      <t>モモタロウ</t>
    </rPh>
    <phoneticPr fontId="2"/>
  </si>
  <si>
    <t>裏面は「浦島太郎、お月様、風車」</t>
    <rPh sb="0" eb="2">
      <t>リメン</t>
    </rPh>
    <rPh sb="4" eb="8">
      <t>ウラシマタロウ</t>
    </rPh>
    <rPh sb="10" eb="12">
      <t>ツキサマ</t>
    </rPh>
    <rPh sb="13" eb="15">
      <t>カザグルマ</t>
    </rPh>
    <phoneticPr fontId="2"/>
  </si>
  <si>
    <t>富士山</t>
    <rPh sb="0" eb="3">
      <t>フジサン</t>
    </rPh>
    <phoneticPr fontId="2"/>
  </si>
  <si>
    <t>仁田四郎</t>
    <rPh sb="0" eb="1">
      <t>ニ</t>
    </rPh>
    <rPh sb="1" eb="2">
      <t>タ</t>
    </rPh>
    <rPh sb="2" eb="4">
      <t>シロウ</t>
    </rPh>
    <phoneticPr fontId="2"/>
  </si>
  <si>
    <t>雪</t>
    <rPh sb="0" eb="1">
      <t>ユキ</t>
    </rPh>
    <phoneticPr fontId="2"/>
  </si>
  <si>
    <t>あたまを雲の　上に出し</t>
    <phoneticPr fontId="2"/>
  </si>
  <si>
    <t>巖谷小波</t>
    <phoneticPr fontId="2"/>
  </si>
  <si>
    <t>手負いの猪　牙くいそらし</t>
    <phoneticPr fontId="2"/>
  </si>
  <si>
    <t>雪やこんこ　霰やこんこ</t>
    <phoneticPr fontId="2"/>
  </si>
  <si>
    <t>案山子</t>
    <rPh sb="0" eb="3">
      <t>カカシ</t>
    </rPh>
    <phoneticPr fontId="2"/>
  </si>
  <si>
    <t>昔昔　浦島は　助けた亀に　連れられて</t>
    <rPh sb="1" eb="2">
      <t>ムカシ</t>
    </rPh>
    <phoneticPr fontId="2"/>
  </si>
  <si>
    <t>三宅延齢</t>
    <phoneticPr fontId="2"/>
  </si>
  <si>
    <t>山田の中の　一本足の案山子</t>
    <phoneticPr fontId="2"/>
  </si>
  <si>
    <t>尋常小学読本唱歌（巻二）</t>
    <rPh sb="0" eb="6">
      <t>ジンジョウショウガクドクホン</t>
    </rPh>
    <rPh sb="6" eb="8">
      <t>ショウカ</t>
    </rPh>
    <rPh sb="9" eb="10">
      <t>カン</t>
    </rPh>
    <rPh sb="10" eb="11">
      <t>ニ</t>
    </rPh>
    <phoneticPr fontId="2"/>
  </si>
  <si>
    <t>戦績</t>
    <rPh sb="0" eb="2">
      <t>センセキ</t>
    </rPh>
    <phoneticPr fontId="2"/>
  </si>
  <si>
    <t>ダチョウ</t>
    <phoneticPr fontId="2"/>
  </si>
  <si>
    <t>裏面は「數へ唄」（ダチョウ）</t>
    <rPh sb="0" eb="2">
      <t>リメン</t>
    </rPh>
    <phoneticPr fontId="2"/>
  </si>
  <si>
    <t>裏面は「唱歌　戦績」（コーラン）</t>
    <rPh sb="0" eb="2">
      <t>リメン</t>
    </rPh>
    <rPh sb="4" eb="6">
      <t>ショウカ</t>
    </rPh>
    <rPh sb="7" eb="9">
      <t>センセキ</t>
    </rPh>
    <phoneticPr fontId="2"/>
  </si>
  <si>
    <t>　　④『SPレコード発売目録―童謡・唱歌編―』（監修　福島和明）</t>
    <rPh sb="10" eb="14">
      <t>ハツバイモクロク</t>
    </rPh>
    <rPh sb="15" eb="17">
      <t>ドウヨウ</t>
    </rPh>
    <rPh sb="18" eb="20">
      <t>ショウカ</t>
    </rPh>
    <rPh sb="20" eb="21">
      <t>ヘン</t>
    </rPh>
    <rPh sb="24" eb="26">
      <t>カンシュウ</t>
    </rPh>
    <rPh sb="27" eb="31">
      <t>フクシマカズアキ</t>
    </rPh>
    <phoneticPr fontId="2"/>
  </si>
  <si>
    <t>明治</t>
    <rPh sb="0" eb="2">
      <t>メイジ</t>
    </rPh>
    <phoneticPr fontId="2"/>
  </si>
  <si>
    <t>桃太郎、池の鯉、烏</t>
    <rPh sb="0" eb="3">
      <t>モモタロウ</t>
    </rPh>
    <rPh sb="4" eb="5">
      <t>イケ</t>
    </rPh>
    <rPh sb="6" eb="7">
      <t>コイ</t>
    </rPh>
    <rPh sb="8" eb="9">
      <t>カラス</t>
    </rPh>
    <phoneticPr fontId="2"/>
  </si>
  <si>
    <t>尋常小学唱歌　第一学年用</t>
    <phoneticPr fontId="2"/>
  </si>
  <si>
    <t>1928年11月（上記の再発売）</t>
    <phoneticPr fontId="2"/>
  </si>
  <si>
    <t>1927年4月</t>
    <rPh sb="4" eb="5">
      <t>ネン</t>
    </rPh>
    <rPh sb="6" eb="7">
      <t>ガツ</t>
    </rPh>
    <phoneticPr fontId="2"/>
  </si>
  <si>
    <t>25189-B</t>
    <phoneticPr fontId="2"/>
  </si>
  <si>
    <t>　　⑤「ニッポノホン鷲印レコード目録」1918年7月、10月</t>
    <rPh sb="23" eb="24">
      <t>ネン</t>
    </rPh>
    <rPh sb="25" eb="26">
      <t>ガツ</t>
    </rPh>
    <phoneticPr fontId="2"/>
  </si>
  <si>
    <t>　　⑥「ラクダ印オリエントレコード兩面盤目録」1916年7月</t>
    <phoneticPr fontId="2"/>
  </si>
  <si>
    <t>　　⑦「ニッポノホン：月報」1927年5月号</t>
    <rPh sb="11" eb="13">
      <t>ゲッポウ</t>
    </rPh>
    <rPh sb="18" eb="19">
      <t>ネン</t>
    </rPh>
    <rPh sb="20" eb="22">
      <t>ガツゴウ</t>
    </rPh>
    <phoneticPr fontId="2"/>
  </si>
  <si>
    <t>牛若丸、朝顔、兎</t>
    <rPh sb="0" eb="3">
      <t>ウシワカマル</t>
    </rPh>
    <rPh sb="4" eb="6">
      <t>アサガオ</t>
    </rPh>
    <rPh sb="7" eb="8">
      <t>ウサギ</t>
    </rPh>
    <phoneticPr fontId="2"/>
  </si>
  <si>
    <t>1928年11月（上記の再発売）</t>
    <phoneticPr fontId="2"/>
  </si>
  <si>
    <t>25189－A</t>
    <phoneticPr fontId="2"/>
  </si>
  <si>
    <t>裏面は「桃太郎、池の鯉、烏」25189-B</t>
    <rPh sb="0" eb="2">
      <t>リメン</t>
    </rPh>
    <rPh sb="4" eb="7">
      <t>モモタロウ</t>
    </rPh>
    <rPh sb="8" eb="9">
      <t>イケ</t>
    </rPh>
    <rPh sb="10" eb="11">
      <t>コイ</t>
    </rPh>
    <rPh sb="12" eb="13">
      <t>カラス</t>
    </rPh>
    <phoneticPr fontId="2"/>
  </si>
  <si>
    <t>裏面は「牛若丸、朝顔、兎」25189-A</t>
    <rPh sb="0" eb="2">
      <t>リメン</t>
    </rPh>
    <rPh sb="4" eb="7">
      <t>ウシワカマル</t>
    </rPh>
    <rPh sb="8" eb="10">
      <t>アサガオ</t>
    </rPh>
    <rPh sb="11" eb="12">
      <t>ウサギ</t>
    </rPh>
    <phoneticPr fontId="2"/>
  </si>
  <si>
    <t>梅に鶯、那須餘一</t>
    <rPh sb="0" eb="1">
      <t>ウメ</t>
    </rPh>
    <rPh sb="2" eb="3">
      <t>ウグイス</t>
    </rPh>
    <rPh sb="4" eb="6">
      <t>ナス</t>
    </rPh>
    <rPh sb="6" eb="7">
      <t>アマル</t>
    </rPh>
    <rPh sb="7" eb="8">
      <t>イチ</t>
    </rPh>
    <phoneticPr fontId="2"/>
  </si>
  <si>
    <t>梅に鶯</t>
    <rPh sb="0" eb="1">
      <t>ウメ</t>
    </rPh>
    <rPh sb="2" eb="3">
      <t>ウグイス</t>
    </rPh>
    <phoneticPr fontId="2"/>
  </si>
  <si>
    <t>那須餘一</t>
    <phoneticPr fontId="2"/>
  </si>
  <si>
    <t>納所辯次郎</t>
    <phoneticPr fontId="2"/>
  </si>
  <si>
    <t>大正</t>
    <rPh sb="0" eb="2">
      <t>タイショウ</t>
    </rPh>
    <phoneticPr fontId="2"/>
  </si>
  <si>
    <t>納所辯次郎</t>
    <phoneticPr fontId="2"/>
  </si>
  <si>
    <t>納所辯次郎</t>
    <phoneticPr fontId="2"/>
  </si>
  <si>
    <t>納所辯次郎</t>
    <phoneticPr fontId="2"/>
  </si>
  <si>
    <t>納所辯次郎</t>
    <phoneticPr fontId="2"/>
  </si>
  <si>
    <t>鐵道唱歌（一）</t>
    <rPh sb="5" eb="6">
      <t>イチ</t>
    </rPh>
    <phoneticPr fontId="2"/>
  </si>
  <si>
    <t>汽笛一声新橋を</t>
    <phoneticPr fontId="2"/>
  </si>
  <si>
    <t>納所辯次郎</t>
    <phoneticPr fontId="2"/>
  </si>
  <si>
    <t>天皇陛下、時計の歌</t>
    <rPh sb="0" eb="4">
      <t>テンノウヘイカ</t>
    </rPh>
    <rPh sb="5" eb="7">
      <t>トケイ</t>
    </rPh>
    <rPh sb="8" eb="9">
      <t>ウタ</t>
    </rPh>
    <phoneticPr fontId="2"/>
  </si>
  <si>
    <t>天皇陛下</t>
    <rPh sb="0" eb="4">
      <t>テンノウヘイカ</t>
    </rPh>
    <phoneticPr fontId="2"/>
  </si>
  <si>
    <t>此處は御國を何百里</t>
    <phoneticPr fontId="2"/>
  </si>
  <si>
    <t>裏面は「取入れ、豊臣秀吉」754</t>
    <phoneticPr fontId="2"/>
  </si>
  <si>
    <t>太郎が身體（むくろ）も倒れたり</t>
    <rPh sb="0" eb="2">
      <t>タロウ</t>
    </rPh>
    <rPh sb="3" eb="5">
      <t>シンタイ</t>
    </rPh>
    <rPh sb="11" eb="12">
      <t>タオ</t>
    </rPh>
    <phoneticPr fontId="2"/>
  </si>
  <si>
    <t>　　⑧倉田喜弘・岡田則夫監修『大正期ＳＰ盤レコード　芸能･歌詞･ことば全記録（全11巻）』（大空社、1996・1997年）</t>
    <rPh sb="59" eb="60">
      <t>ネン</t>
    </rPh>
    <phoneticPr fontId="2"/>
  </si>
  <si>
    <t>裏面は「兎と亀、菊」43</t>
    <rPh sb="0" eb="2">
      <t>リメン</t>
    </rPh>
    <rPh sb="4" eb="5">
      <t>ウサギ</t>
    </rPh>
    <rPh sb="6" eb="7">
      <t>カメ</t>
    </rPh>
    <rPh sb="8" eb="9">
      <t>キク</t>
    </rPh>
    <phoneticPr fontId="2"/>
  </si>
  <si>
    <t>裏面は「牛若丸、笛と太鼓」11</t>
    <rPh sb="0" eb="2">
      <t>リメン</t>
    </rPh>
    <rPh sb="4" eb="7">
      <t>ウシワカマル</t>
    </rPh>
    <rPh sb="8" eb="9">
      <t>フエ</t>
    </rPh>
    <rPh sb="10" eb="12">
      <t>タイコ</t>
    </rPh>
    <phoneticPr fontId="2"/>
  </si>
  <si>
    <t>発売時期</t>
    <rPh sb="0" eb="2">
      <t>ハツバイ</t>
    </rPh>
    <rPh sb="2" eb="4">
      <t>ジキ</t>
    </rPh>
    <phoneticPr fontId="2"/>
  </si>
  <si>
    <t>1905.11</t>
  </si>
  <si>
    <t>納所文子、辯次郎　レコード吹込一覧</t>
    <rPh sb="0" eb="4">
      <t>ノウショフミコ</t>
    </rPh>
    <rPh sb="5" eb="8">
      <t>ベンジロウ</t>
    </rPh>
    <rPh sb="13" eb="15">
      <t>フキコ</t>
    </rPh>
    <rPh sb="15" eb="17">
      <t>イチラン</t>
    </rPh>
    <phoneticPr fontId="2"/>
  </si>
  <si>
    <t>1913年11月以前</t>
    <rPh sb="4" eb="5">
      <t>ネン</t>
    </rPh>
    <rPh sb="7" eb="8">
      <t>ガツ</t>
    </rPh>
    <rPh sb="8" eb="10">
      <t>イゼン</t>
    </rPh>
    <phoneticPr fontId="2"/>
  </si>
  <si>
    <t>1916年2月～1917年6月</t>
    <rPh sb="4" eb="5">
      <t>ネン</t>
    </rPh>
    <rPh sb="6" eb="7">
      <t>ガツ</t>
    </rPh>
    <rPh sb="12" eb="13">
      <t>ネン</t>
    </rPh>
    <rPh sb="14" eb="15">
      <t>ガツ</t>
    </rPh>
    <phoneticPr fontId="2"/>
  </si>
  <si>
    <t>1913年12月～1914年11月</t>
    <phoneticPr fontId="2"/>
  </si>
  <si>
    <t>1913年12月～1914年11月</t>
    <rPh sb="4" eb="5">
      <t>ネン</t>
    </rPh>
    <rPh sb="7" eb="8">
      <t>ガツ</t>
    </rPh>
    <rPh sb="13" eb="14">
      <t>ネン</t>
    </rPh>
    <rPh sb="16" eb="17">
      <t>ガツ</t>
    </rPh>
    <phoneticPr fontId="2"/>
  </si>
  <si>
    <t>夕だち</t>
    <rPh sb="0" eb="1">
      <t>ユウ</t>
    </rPh>
    <phoneticPr fontId="2"/>
  </si>
  <si>
    <t>夕立、鳩ぽっぽ、雀</t>
    <rPh sb="0" eb="2">
      <t>ユウダチ</t>
    </rPh>
    <rPh sb="3" eb="4">
      <t>ハト</t>
    </rPh>
    <rPh sb="8" eb="9">
      <t>スズメ</t>
    </rPh>
    <phoneticPr fontId="2"/>
  </si>
  <si>
    <t>鳩ぽっぽ</t>
    <rPh sb="0" eb="1">
      <t>ハト</t>
    </rPh>
    <phoneticPr fontId="2"/>
  </si>
  <si>
    <t>　　⑨『写声機平円盤　美音の栞』（天賞堂、1911年6月）</t>
    <rPh sb="17" eb="20">
      <t>テンショウドウ</t>
    </rPh>
    <rPh sb="25" eb="26">
      <t>ネン</t>
    </rPh>
    <rPh sb="27" eb="28">
      <t>ガツ</t>
    </rPh>
    <phoneticPr fontId="2"/>
  </si>
  <si>
    <t>正直爺さん　杖をついて</t>
    <phoneticPr fontId="2"/>
  </si>
  <si>
    <t>石原和三郎</t>
    <phoneticPr fontId="2"/>
  </si>
  <si>
    <t>尋常小学唱歌（一ノ上）</t>
    <rPh sb="7" eb="8">
      <t>イチ</t>
    </rPh>
    <rPh sb="9" eb="10">
      <t>ウエ</t>
    </rPh>
    <phoneticPr fontId="2"/>
  </si>
  <si>
    <t>1905.10</t>
    <phoneticPr fontId="2"/>
  </si>
  <si>
    <t>舌切雀、だるま、白よこいこい</t>
    <rPh sb="0" eb="3">
      <t>シタキリスズメ</t>
    </rPh>
    <phoneticPr fontId="2"/>
  </si>
  <si>
    <t>だるま</t>
    <phoneticPr fontId="2"/>
  </si>
  <si>
    <t>投げたとて　蹴ったとて</t>
    <phoneticPr fontId="2"/>
  </si>
  <si>
    <t>蘆田惠之助</t>
    <phoneticPr fontId="2"/>
  </si>
  <si>
    <t>楠見恩三郎</t>
    <phoneticPr fontId="2"/>
  </si>
  <si>
    <t>尋常小学唱歌（三ノ下）</t>
    <rPh sb="7" eb="8">
      <t>サン</t>
    </rPh>
    <rPh sb="9" eb="10">
      <t>シタ</t>
    </rPh>
    <phoneticPr fontId="2"/>
  </si>
  <si>
    <t>白よこいこい　お菓子をやろう</t>
    <phoneticPr fontId="2"/>
  </si>
  <si>
    <t>鈴木毅一</t>
    <phoneticPr fontId="2"/>
  </si>
  <si>
    <t>1901.7.25</t>
    <phoneticPr fontId="2"/>
  </si>
  <si>
    <t>うちのはたけで　ぽちがなく</t>
  </si>
  <si>
    <t>花咲爺、虫の樂隊</t>
    <phoneticPr fontId="2"/>
  </si>
  <si>
    <t>虫の樂隊</t>
    <phoneticPr fontId="2"/>
  </si>
  <si>
    <t>納所辯次郎</t>
    <phoneticPr fontId="2"/>
  </si>
  <si>
    <t>納所辯次郎</t>
    <phoneticPr fontId="2"/>
  </si>
  <si>
    <t>石原和三郎</t>
    <rPh sb="0" eb="2">
      <t>イシハラ</t>
    </rPh>
    <rPh sb="2" eb="5">
      <t>ワサブロウ</t>
    </rPh>
    <phoneticPr fontId="2"/>
  </si>
  <si>
    <t>幼年唱歌　初編下巻</t>
    <phoneticPr fontId="2"/>
  </si>
  <si>
    <t>1901.6.23</t>
    <phoneticPr fontId="2"/>
  </si>
  <si>
    <t>千草・八千草　乱れ咲きて</t>
    <phoneticPr fontId="2"/>
  </si>
  <si>
    <t>桑田春風</t>
    <phoneticPr fontId="2"/>
  </si>
  <si>
    <t>少年唱歌（初）</t>
    <phoneticPr fontId="2"/>
  </si>
  <si>
    <t>おおきなふくろを　かたにかけ</t>
  </si>
  <si>
    <t>大黒様、出船入船</t>
    <rPh sb="0" eb="2">
      <t>ダイコク</t>
    </rPh>
    <rPh sb="2" eb="3">
      <t>サマ</t>
    </rPh>
    <rPh sb="4" eb="5">
      <t>デ</t>
    </rPh>
    <rPh sb="5" eb="6">
      <t>フネ</t>
    </rPh>
    <rPh sb="6" eb="8">
      <t>イリフネ</t>
    </rPh>
    <phoneticPr fontId="2"/>
  </si>
  <si>
    <t>出船入船</t>
    <phoneticPr fontId="2"/>
  </si>
  <si>
    <t>港はなれて　ゆく船の</t>
    <phoneticPr fontId="2"/>
  </si>
  <si>
    <t>大和田建樹</t>
    <phoneticPr fontId="2"/>
  </si>
  <si>
    <t>納所辯次郎</t>
    <phoneticPr fontId="2"/>
  </si>
  <si>
    <t>尋常小学唱歌（四ノ中）</t>
    <rPh sb="7" eb="8">
      <t>4</t>
    </rPh>
    <phoneticPr fontId="2"/>
  </si>
  <si>
    <t>ミューズ</t>
    <phoneticPr fontId="2"/>
  </si>
  <si>
    <t>メリー</t>
    <phoneticPr fontId="2"/>
  </si>
  <si>
    <t>1913年</t>
    <rPh sb="4" eb="5">
      <t>ネン</t>
    </rPh>
    <phoneticPr fontId="2"/>
  </si>
  <si>
    <t>「蓄音機文句集　神門安治 編 (神門安治, 1915)」に掲載されているもの</t>
    <rPh sb="29" eb="31">
      <t>ケイサイ</t>
    </rPh>
    <phoneticPr fontId="2"/>
  </si>
  <si>
    <t>○</t>
    <phoneticPr fontId="2"/>
  </si>
  <si>
    <t>うらのはたけで　ぽちがなく</t>
    <phoneticPr fontId="2"/>
  </si>
  <si>
    <t>「蓄音器文句集　八雲山人 編 (三芳屋書店, 1915)」に掲載されているもの</t>
    <rPh sb="30" eb="32">
      <t>ケイサイ</t>
    </rPh>
    <phoneticPr fontId="2"/>
  </si>
  <si>
    <t>國民唱歌　明治天皇（二）</t>
    <rPh sb="0" eb="2">
      <t>コクミン</t>
    </rPh>
    <rPh sb="2" eb="4">
      <t>ショウカ</t>
    </rPh>
    <rPh sb="5" eb="9">
      <t>メイジテンノウ</t>
    </rPh>
    <rPh sb="10" eb="11">
      <t>2</t>
    </rPh>
    <phoneticPr fontId="2"/>
  </si>
  <si>
    <t>國民唱歌　明治天皇（一）</t>
    <rPh sb="0" eb="2">
      <t>コクミン</t>
    </rPh>
    <rPh sb="2" eb="4">
      <t>ショウカ</t>
    </rPh>
    <rPh sb="5" eb="9">
      <t>メイジテンノウ</t>
    </rPh>
    <rPh sb="10" eb="11">
      <t>イチ</t>
    </rPh>
    <phoneticPr fontId="2"/>
  </si>
  <si>
    <t>A439</t>
    <phoneticPr fontId="2"/>
  </si>
  <si>
    <t>A440</t>
    <phoneticPr fontId="2"/>
  </si>
  <si>
    <t>裏面は「國民唱歌　明治天皇（二）」A440</t>
    <rPh sb="0" eb="2">
      <t>ウラメン</t>
    </rPh>
    <rPh sb="4" eb="8">
      <t>コクミンショウカ</t>
    </rPh>
    <rPh sb="9" eb="13">
      <t>メイジテンノウ</t>
    </rPh>
    <rPh sb="14" eb="15">
      <t>2</t>
    </rPh>
    <phoneticPr fontId="2"/>
  </si>
  <si>
    <t>裏面は「國民唱歌　明治天皇（一）」A439</t>
    <rPh sb="0" eb="2">
      <t>ウラメン</t>
    </rPh>
    <rPh sb="4" eb="8">
      <t>コクミンショウカ</t>
    </rPh>
    <rPh sb="9" eb="13">
      <t>メイジテンノウ</t>
    </rPh>
    <rPh sb="14" eb="15">
      <t>イチ</t>
    </rPh>
    <phoneticPr fontId="2"/>
  </si>
  <si>
    <t>世界に君主数あれど</t>
    <rPh sb="0" eb="2">
      <t>セカイ</t>
    </rPh>
    <rPh sb="3" eb="5">
      <t>クンシュ</t>
    </rPh>
    <rPh sb="5" eb="6">
      <t>カズ</t>
    </rPh>
    <phoneticPr fontId="2"/>
  </si>
  <si>
    <t>軍事は国民皆兵の</t>
    <rPh sb="0" eb="2">
      <t>グンジ</t>
    </rPh>
    <rPh sb="3" eb="5">
      <t>コクミン</t>
    </rPh>
    <rPh sb="5" eb="7">
      <t>カイヘイ</t>
    </rPh>
    <phoneticPr fontId="2"/>
  </si>
  <si>
    <t>常に殖産興業に</t>
    <rPh sb="0" eb="1">
      <t>ツネ</t>
    </rPh>
    <rPh sb="2" eb="4">
      <t>ショクサン</t>
    </rPh>
    <rPh sb="4" eb="6">
      <t>コウギョウ</t>
    </rPh>
    <phoneticPr fontId="2"/>
  </si>
  <si>
    <t>金剛石も磨かずば</t>
    <rPh sb="0" eb="3">
      <t>コンゴウセキ</t>
    </rPh>
    <rPh sb="4" eb="5">
      <t>ミガ</t>
    </rPh>
    <phoneticPr fontId="2"/>
  </si>
  <si>
    <t>きょうはたのしいうんどうかい</t>
    <phoneticPr fontId="2"/>
  </si>
  <si>
    <t>うれしいうれしいお正月</t>
    <rPh sb="9" eb="11">
      <t>ショウガツ</t>
    </rPh>
    <phoneticPr fontId="2"/>
  </si>
  <si>
    <t>赤いべべきただるまさん</t>
    <rPh sb="0" eb="1">
      <t>アカ</t>
    </rPh>
    <phoneticPr fontId="2"/>
  </si>
  <si>
    <t>達磨さん</t>
    <rPh sb="0" eb="2">
      <t>ダルマ</t>
    </rPh>
    <phoneticPr fontId="2"/>
  </si>
  <si>
    <t>私しのおもちゃ</t>
    <rPh sb="0" eb="1">
      <t>ワタシ</t>
    </rPh>
    <phoneticPr fontId="2"/>
  </si>
  <si>
    <t>わたしのおもちゃは一にふえ</t>
    <rPh sb="9" eb="10">
      <t>イッ</t>
    </rPh>
    <phoneticPr fontId="2"/>
  </si>
  <si>
    <t>裏面は「隣の子猫、輪遊び、相撲」A418</t>
    <rPh sb="0" eb="2">
      <t>ウラメン</t>
    </rPh>
    <rPh sb="4" eb="5">
      <t>トナリ</t>
    </rPh>
    <rPh sb="6" eb="8">
      <t>コネコ</t>
    </rPh>
    <rPh sb="9" eb="10">
      <t>ワ</t>
    </rPh>
    <rPh sb="10" eb="11">
      <t>アソ</t>
    </rPh>
    <rPh sb="13" eb="15">
      <t>スモウ</t>
    </rPh>
    <phoneticPr fontId="2"/>
  </si>
  <si>
    <t>お正月、達磨さん、私しのおもちゃ</t>
    <rPh sb="1" eb="3">
      <t>ショウガツ</t>
    </rPh>
    <rPh sb="4" eb="6">
      <t>ダルマ</t>
    </rPh>
    <rPh sb="9" eb="10">
      <t>ワタシ</t>
    </rPh>
    <phoneticPr fontId="2"/>
  </si>
  <si>
    <t>隣の子猫、輪遊び、相撲</t>
    <rPh sb="0" eb="1">
      <t>トナリ</t>
    </rPh>
    <rPh sb="2" eb="4">
      <t>コネコ</t>
    </rPh>
    <rPh sb="5" eb="6">
      <t>ワ</t>
    </rPh>
    <rPh sb="6" eb="7">
      <t>アソ</t>
    </rPh>
    <rPh sb="9" eb="11">
      <t>スモウ</t>
    </rPh>
    <phoneticPr fontId="2"/>
  </si>
  <si>
    <t>隣の子猫</t>
    <rPh sb="0" eb="1">
      <t>トナリ</t>
    </rPh>
    <rPh sb="2" eb="4">
      <t>コネコ</t>
    </rPh>
    <phoneticPr fontId="2"/>
  </si>
  <si>
    <t>輪遊び</t>
    <rPh sb="0" eb="1">
      <t>ワ</t>
    </rPh>
    <rPh sb="1" eb="2">
      <t>アソ</t>
    </rPh>
    <phoneticPr fontId="2"/>
  </si>
  <si>
    <t>相撲</t>
    <rPh sb="0" eb="2">
      <t>スモウ</t>
    </rPh>
    <phoneticPr fontId="2"/>
  </si>
  <si>
    <t>裏面は「お正月、達磨さん、私しのおもちゃ」A417</t>
    <rPh sb="0" eb="2">
      <t>ウラメン</t>
    </rPh>
    <phoneticPr fontId="2"/>
  </si>
  <si>
    <t>となりの子猫、きょうもまた</t>
    <rPh sb="4" eb="6">
      <t>コネコ</t>
    </rPh>
    <phoneticPr fontId="2"/>
  </si>
  <si>
    <t>うたえやうたえ　大きな輪をつくり</t>
    <rPh sb="8" eb="9">
      <t>オオ</t>
    </rPh>
    <rPh sb="11" eb="12">
      <t>ワ</t>
    </rPh>
    <phoneticPr fontId="2"/>
  </si>
  <si>
    <t>土俵が出きたうれしいな</t>
    <rPh sb="0" eb="2">
      <t>ドヒョウ</t>
    </rPh>
    <rPh sb="3" eb="4">
      <t>デ</t>
    </rPh>
    <phoneticPr fontId="2"/>
  </si>
  <si>
    <t>きれなきれなあさがおが</t>
    <phoneticPr fontId="2"/>
  </si>
  <si>
    <t>兎よ兎　どこから来たか</t>
    <rPh sb="0" eb="1">
      <t>ウサギ</t>
    </rPh>
    <rPh sb="2" eb="3">
      <t>ウサギ</t>
    </rPh>
    <rPh sb="8" eb="9">
      <t>キ</t>
    </rPh>
    <phoneticPr fontId="2"/>
  </si>
  <si>
    <t>犬はわんわん　猫はにゃあにゃあ</t>
    <rPh sb="0" eb="1">
      <t>イヌ</t>
    </rPh>
    <rPh sb="7" eb="8">
      <t>ネコ</t>
    </rPh>
    <phoneticPr fontId="2"/>
  </si>
  <si>
    <t>猫の子</t>
    <rPh sb="0" eb="1">
      <t>ネコ</t>
    </rPh>
    <rPh sb="2" eb="3">
      <t>コ</t>
    </rPh>
    <phoneticPr fontId="2"/>
  </si>
  <si>
    <t>猫の子こねこ</t>
    <rPh sb="0" eb="1">
      <t>ネコ</t>
    </rPh>
    <rPh sb="2" eb="3">
      <t>コ</t>
    </rPh>
    <phoneticPr fontId="2"/>
  </si>
  <si>
    <t>海の上</t>
    <rPh sb="0" eb="1">
      <t>ウミ</t>
    </rPh>
    <rPh sb="2" eb="3">
      <t>ウエ</t>
    </rPh>
    <phoneticPr fontId="2"/>
  </si>
  <si>
    <t>走るは汽車か軍艦か</t>
    <rPh sb="0" eb="1">
      <t>ハシ</t>
    </rPh>
    <rPh sb="3" eb="5">
      <t>キシャ</t>
    </rPh>
    <rPh sb="6" eb="8">
      <t>グンカン</t>
    </rPh>
    <phoneticPr fontId="2"/>
  </si>
  <si>
    <t>桃太郎さんのお供には</t>
    <rPh sb="0" eb="3">
      <t>モモタロウ</t>
    </rPh>
    <rPh sb="7" eb="8">
      <t>トモ</t>
    </rPh>
    <phoneticPr fontId="2"/>
  </si>
  <si>
    <t>軍ごツこ</t>
    <rPh sb="0" eb="1">
      <t>グン</t>
    </rPh>
    <phoneticPr fontId="2"/>
  </si>
  <si>
    <t>喇叭を吹いて進め進め</t>
    <rPh sb="0" eb="2">
      <t>ラッパ</t>
    </rPh>
    <rPh sb="3" eb="4">
      <t>フ</t>
    </rPh>
    <rPh sb="6" eb="7">
      <t>スス</t>
    </rPh>
    <rPh sb="8" eb="9">
      <t>スス</t>
    </rPh>
    <phoneticPr fontId="2"/>
  </si>
  <si>
    <t>しゅしゅしゅ　しゅしゅしゅ烟をはいて</t>
    <rPh sb="13" eb="14">
      <t>ケムリ</t>
    </rPh>
    <phoneticPr fontId="2"/>
  </si>
  <si>
    <t>トントン手毬の音のかず</t>
    <rPh sb="4" eb="6">
      <t>テマリ</t>
    </rPh>
    <rPh sb="7" eb="8">
      <t>オト</t>
    </rPh>
    <phoneticPr fontId="2"/>
  </si>
  <si>
    <t>鬼あそび</t>
    <rPh sb="0" eb="1">
      <t>オニ</t>
    </rPh>
    <phoneticPr fontId="2"/>
  </si>
  <si>
    <t>犬と猫</t>
    <rPh sb="0" eb="1">
      <t>イヌ</t>
    </rPh>
    <rPh sb="2" eb="3">
      <t>ネコ</t>
    </rPh>
    <phoneticPr fontId="2"/>
  </si>
  <si>
    <t>すずめすずめおやどはどこだ</t>
    <phoneticPr fontId="2"/>
  </si>
  <si>
    <t>あの子を取ろうか　この子を取ろうか</t>
    <rPh sb="2" eb="3">
      <t>コ</t>
    </rPh>
    <rPh sb="4" eb="5">
      <t>ト</t>
    </rPh>
    <rPh sb="11" eb="12">
      <t>コ</t>
    </rPh>
    <rPh sb="13" eb="14">
      <t>ト</t>
    </rPh>
    <phoneticPr fontId="2"/>
  </si>
  <si>
    <t>僕等は犬が大すきだ</t>
    <rPh sb="0" eb="2">
      <t>ボクラ</t>
    </rPh>
    <rPh sb="3" eb="4">
      <t>イヌ</t>
    </rPh>
    <rPh sb="5" eb="6">
      <t>ダイ</t>
    </rPh>
    <phoneticPr fontId="2"/>
  </si>
  <si>
    <t>かちかち山</t>
    <rPh sb="4" eb="5">
      <t>ヤマ</t>
    </rPh>
    <phoneticPr fontId="2"/>
  </si>
  <si>
    <t>かちかちなるのは　なにのおと</t>
    <phoneticPr fontId="2"/>
  </si>
  <si>
    <t>電車</t>
    <rPh sb="0" eb="2">
      <t>デンシャ</t>
    </rPh>
    <phoneticPr fontId="2"/>
  </si>
  <si>
    <t>チンチン　チンチン　ウゴキマス</t>
    <phoneticPr fontId="2"/>
  </si>
  <si>
    <t>兵隊さん</t>
    <rPh sb="0" eb="2">
      <t>ヘイタイ</t>
    </rPh>
    <phoneticPr fontId="2"/>
  </si>
  <si>
    <t>ムコウヲ　トオルハ　ヘイタイサン</t>
    <phoneticPr fontId="2"/>
  </si>
  <si>
    <t>出た出た月が</t>
    <rPh sb="0" eb="1">
      <t>デ</t>
    </rPh>
    <rPh sb="2" eb="3">
      <t>デ</t>
    </rPh>
    <rPh sb="4" eb="5">
      <t>ツキ</t>
    </rPh>
    <phoneticPr fontId="2"/>
  </si>
  <si>
    <t>たこのうた</t>
    <phoneticPr fontId="2"/>
  </si>
  <si>
    <t>紙鳶紙鳶揚れ　風よくうけて</t>
    <rPh sb="0" eb="1">
      <t>カミ</t>
    </rPh>
    <rPh sb="1" eb="2">
      <t>トビ</t>
    </rPh>
    <rPh sb="2" eb="3">
      <t>カミ</t>
    </rPh>
    <rPh sb="3" eb="4">
      <t>トビ</t>
    </rPh>
    <rPh sb="4" eb="5">
      <t>アガ</t>
    </rPh>
    <rPh sb="7" eb="8">
      <t>カゼ</t>
    </rPh>
    <phoneticPr fontId="2"/>
  </si>
  <si>
    <t>めくらおに</t>
    <phoneticPr fontId="2"/>
  </si>
  <si>
    <t>赤鬼さん青鬼さん　何處へ行く</t>
    <rPh sb="0" eb="2">
      <t>アカオニ</t>
    </rPh>
    <rPh sb="4" eb="6">
      <t>アオオニ</t>
    </rPh>
    <rPh sb="9" eb="11">
      <t>ドコ</t>
    </rPh>
    <rPh sb="12" eb="13">
      <t>イ</t>
    </rPh>
    <phoneticPr fontId="2"/>
  </si>
  <si>
    <t>こうま</t>
    <phoneticPr fontId="2"/>
  </si>
  <si>
    <t>蛙とくも</t>
    <rPh sb="0" eb="1">
      <t>カエル</t>
    </rPh>
    <phoneticPr fontId="2"/>
  </si>
  <si>
    <t>はいしいはいしいあゆめよ小馬</t>
    <rPh sb="12" eb="14">
      <t>コウマ</t>
    </rPh>
    <phoneticPr fontId="2"/>
  </si>
  <si>
    <t>しだれ柳に飛び着く蛙</t>
    <rPh sb="3" eb="4">
      <t>ヤナギ</t>
    </rPh>
    <rPh sb="5" eb="6">
      <t>ト</t>
    </rPh>
    <rPh sb="7" eb="8">
      <t>ツ</t>
    </rPh>
    <rPh sb="9" eb="10">
      <t>カエル</t>
    </rPh>
    <phoneticPr fontId="2"/>
  </si>
  <si>
    <t>おたまじゃくし</t>
    <phoneticPr fontId="2"/>
  </si>
  <si>
    <t>荷車</t>
    <rPh sb="0" eb="2">
      <t>ニグルマ</t>
    </rPh>
    <phoneticPr fontId="2"/>
  </si>
  <si>
    <t>飛行器の夢</t>
    <rPh sb="0" eb="2">
      <t>ヒコウ</t>
    </rPh>
    <rPh sb="2" eb="3">
      <t>キ</t>
    </rPh>
    <rPh sb="4" eb="5">
      <t>ユメ</t>
    </rPh>
    <phoneticPr fontId="2"/>
  </si>
  <si>
    <t>お玉じゃくしは眞黒で</t>
    <rPh sb="1" eb="2">
      <t>タマ</t>
    </rPh>
    <rPh sb="7" eb="8">
      <t>マ</t>
    </rPh>
    <rPh sb="8" eb="9">
      <t>クロ</t>
    </rPh>
    <phoneticPr fontId="2"/>
  </si>
  <si>
    <t>雨に崩れた阪道を</t>
    <rPh sb="0" eb="1">
      <t>アメ</t>
    </rPh>
    <rPh sb="2" eb="3">
      <t>クズ</t>
    </rPh>
    <rPh sb="5" eb="7">
      <t>サカミチ</t>
    </rPh>
    <phoneticPr fontId="2"/>
  </si>
  <si>
    <t>僕が作った飛行器の</t>
    <rPh sb="0" eb="1">
      <t>ボク</t>
    </rPh>
    <rPh sb="2" eb="3">
      <t>ツク</t>
    </rPh>
    <rPh sb="5" eb="7">
      <t>ヒコウ</t>
    </rPh>
    <rPh sb="7" eb="8">
      <t>キ</t>
    </rPh>
    <phoneticPr fontId="2"/>
  </si>
  <si>
    <t>螢の光まどの雪</t>
    <rPh sb="0" eb="1">
      <t>ホタル</t>
    </rPh>
    <rPh sb="2" eb="3">
      <t>ヒカリ</t>
    </rPh>
    <rPh sb="6" eb="7">
      <t>ユキ</t>
    </rPh>
    <phoneticPr fontId="2"/>
  </si>
  <si>
    <t>A437</t>
    <phoneticPr fontId="2"/>
  </si>
  <si>
    <t>A438</t>
    <phoneticPr fontId="2"/>
  </si>
  <si>
    <t>空しくきえて魂は</t>
    <phoneticPr fontId="2"/>
  </si>
  <si>
    <t>戦闘歌</t>
    <rPh sb="0" eb="2">
      <t>セントウ</t>
    </rPh>
    <rPh sb="2" eb="3">
      <t>ウタ</t>
    </rPh>
    <phoneticPr fontId="2"/>
  </si>
  <si>
    <t>六千餘萬</t>
    <phoneticPr fontId="2"/>
  </si>
  <si>
    <t>寄せ来るはすはや敵よ</t>
    <rPh sb="0" eb="1">
      <t>ヨ</t>
    </rPh>
    <rPh sb="2" eb="3">
      <t>ク</t>
    </rPh>
    <rPh sb="8" eb="9">
      <t>テキ</t>
    </rPh>
    <phoneticPr fontId="2"/>
  </si>
  <si>
    <t>六千餘萬兄おとどもよ</t>
    <rPh sb="4" eb="5">
      <t>アニ</t>
    </rPh>
    <phoneticPr fontId="2"/>
  </si>
  <si>
    <t>道は六百八十里</t>
    <rPh sb="0" eb="1">
      <t>ミチ</t>
    </rPh>
    <rPh sb="2" eb="7">
      <t>ロッピャクハチジュウリ</t>
    </rPh>
    <phoneticPr fontId="2"/>
  </si>
  <si>
    <t>守るも攻むるも鋼鉄の</t>
    <rPh sb="0" eb="1">
      <t>マモ</t>
    </rPh>
    <rPh sb="3" eb="4">
      <t>セ</t>
    </rPh>
    <rPh sb="7" eb="9">
      <t>コウテツ</t>
    </rPh>
    <phoneticPr fontId="2"/>
  </si>
  <si>
    <t>仰げば尊し我師の恩</t>
    <rPh sb="0" eb="1">
      <t>アオ</t>
    </rPh>
    <rPh sb="3" eb="4">
      <t>トウト</t>
    </rPh>
    <rPh sb="5" eb="6">
      <t>ワ</t>
    </rPh>
    <rPh sb="6" eb="7">
      <t>シ</t>
    </rPh>
    <rPh sb="8" eb="9">
      <t>オン</t>
    </rPh>
    <phoneticPr fontId="2"/>
  </si>
  <si>
    <t>故郷の空</t>
    <rPh sb="0" eb="2">
      <t>コキョウ</t>
    </rPh>
    <rPh sb="3" eb="4">
      <t>ソラ</t>
    </rPh>
    <phoneticPr fontId="2"/>
  </si>
  <si>
    <t>夕空はれてあきかぜふき</t>
    <rPh sb="0" eb="2">
      <t>ユウゾラ</t>
    </rPh>
    <phoneticPr fontId="2"/>
  </si>
  <si>
    <t>歴史地理</t>
    <rPh sb="0" eb="4">
      <t>レキシチリ</t>
    </rPh>
    <phoneticPr fontId="2"/>
  </si>
  <si>
    <t>空飛ぶ鳥もいきおいさけし</t>
    <rPh sb="0" eb="2">
      <t>ソラト</t>
    </rPh>
    <rPh sb="3" eb="4">
      <t>トリ</t>
    </rPh>
    <phoneticPr fontId="2"/>
  </si>
  <si>
    <t>鐵道唱歌（二）</t>
    <rPh sb="5" eb="6">
      <t>ニ</t>
    </rPh>
    <phoneticPr fontId="2"/>
  </si>
  <si>
    <t>また本線に立ちかえり</t>
    <rPh sb="2" eb="4">
      <t>ホンセン</t>
    </rPh>
    <rPh sb="5" eb="6">
      <t>タ</t>
    </rPh>
    <phoneticPr fontId="2"/>
  </si>
  <si>
    <t>鐵道唱歌（五）</t>
    <rPh sb="5" eb="6">
      <t>5</t>
    </rPh>
    <phoneticPr fontId="2"/>
  </si>
  <si>
    <t>鐵道唱歌（六）</t>
    <rPh sb="5" eb="6">
      <t>6</t>
    </rPh>
    <phoneticPr fontId="2"/>
  </si>
  <si>
    <t>堅田におつる雁がねの</t>
    <rPh sb="0" eb="2">
      <t>カタダ</t>
    </rPh>
    <rPh sb="6" eb="7">
      <t>カリ</t>
    </rPh>
    <phoneticPr fontId="2"/>
  </si>
  <si>
    <t>淀の川舟さおさして</t>
    <rPh sb="0" eb="1">
      <t>ヨド</t>
    </rPh>
    <rPh sb="2" eb="3">
      <t>カワ</t>
    </rPh>
    <rPh sb="3" eb="4">
      <t>フネ</t>
    </rPh>
    <phoneticPr fontId="2"/>
  </si>
  <si>
    <t>四百餘州</t>
    <phoneticPr fontId="2"/>
  </si>
  <si>
    <t>四百余州を挙る 十万余騎の敵</t>
    <phoneticPr fontId="2"/>
  </si>
  <si>
    <t>四百餘州を挙る　十万余騎の敵</t>
    <rPh sb="5" eb="6">
      <t>アゲ</t>
    </rPh>
    <phoneticPr fontId="2"/>
  </si>
  <si>
    <t>雪の進軍氷を踏んで</t>
    <rPh sb="0" eb="1">
      <t>ユキ</t>
    </rPh>
    <rPh sb="2" eb="4">
      <t>シングン</t>
    </rPh>
    <rPh sb="4" eb="5">
      <t>コオリ</t>
    </rPh>
    <rPh sb="6" eb="7">
      <t>フ</t>
    </rPh>
    <phoneticPr fontId="2"/>
  </si>
  <si>
    <t>吉丸一昌</t>
  </si>
  <si>
    <t>梁田貞</t>
    <phoneticPr fontId="2"/>
  </si>
  <si>
    <t>幼年唱歌第１集</t>
    <rPh sb="0" eb="4">
      <t>ヨウネンショウカ</t>
    </rPh>
    <rPh sb="4" eb="5">
      <t>ダイ</t>
    </rPh>
    <rPh sb="6" eb="7">
      <t>シュウ</t>
    </rPh>
    <phoneticPr fontId="2"/>
  </si>
  <si>
    <t>吉丸一昌</t>
    <phoneticPr fontId="2"/>
  </si>
  <si>
    <t>吉丸一昌</t>
    <phoneticPr fontId="2"/>
  </si>
  <si>
    <t>幼年唱歌第２集</t>
    <phoneticPr fontId="2"/>
  </si>
  <si>
    <t>山路の旅、源平の戦</t>
    <rPh sb="0" eb="2">
      <t>ヤマジ</t>
    </rPh>
    <rPh sb="3" eb="4">
      <t>タビ</t>
    </rPh>
    <rPh sb="5" eb="7">
      <t>ゲンペイ</t>
    </rPh>
    <rPh sb="8" eb="9">
      <t>タタカ</t>
    </rPh>
    <phoneticPr fontId="2"/>
  </si>
  <si>
    <t>山路の旅</t>
    <rPh sb="0" eb="2">
      <t>ヤマジ</t>
    </rPh>
    <rPh sb="3" eb="4">
      <t>タビ</t>
    </rPh>
    <phoneticPr fontId="2"/>
  </si>
  <si>
    <t>源平の戦</t>
    <rPh sb="0" eb="2">
      <t>ゲンペイ</t>
    </rPh>
    <rPh sb="3" eb="4">
      <t>イクサ</t>
    </rPh>
    <phoneticPr fontId="2"/>
  </si>
  <si>
    <t>世におもしろき　けふの旅よ</t>
    <phoneticPr fontId="2"/>
  </si>
  <si>
    <t>納所辯次郎</t>
    <phoneticPr fontId="2"/>
  </si>
  <si>
    <t>幼年唱歌　四編上巻</t>
    <rPh sb="0" eb="4">
      <t>ヨウネンショウカ</t>
    </rPh>
    <phoneticPr fontId="2"/>
  </si>
  <si>
    <t>源氏平家の　たたかいは</t>
    <phoneticPr fontId="2"/>
  </si>
  <si>
    <t>1903年11月～1905年1月の間</t>
    <rPh sb="4" eb="5">
      <t>ネン</t>
    </rPh>
    <rPh sb="7" eb="8">
      <t>ガツ</t>
    </rPh>
    <rPh sb="13" eb="14">
      <t>ネン</t>
    </rPh>
    <rPh sb="15" eb="16">
      <t>ガツ</t>
    </rPh>
    <rPh sb="17" eb="18">
      <t>アイダ</t>
    </rPh>
    <phoneticPr fontId="2"/>
  </si>
  <si>
    <t>日本三景、大砲</t>
    <rPh sb="0" eb="4">
      <t>ニホンサンケイ</t>
    </rPh>
    <rPh sb="5" eb="7">
      <t>タイホウ</t>
    </rPh>
    <phoneticPr fontId="2"/>
  </si>
  <si>
    <t>日本三景</t>
    <rPh sb="0" eb="4">
      <t>ニホンサンケイ</t>
    </rPh>
    <phoneticPr fontId="2"/>
  </si>
  <si>
    <t>大砲</t>
    <rPh sb="0" eb="2">
      <t>タイホウ</t>
    </rPh>
    <phoneticPr fontId="2"/>
  </si>
  <si>
    <t>幼年唱歌　三巻下巻</t>
    <rPh sb="0" eb="4">
      <t>ヨウネンショウカ</t>
    </rPh>
    <rPh sb="5" eb="9">
      <t>サンカンゲカン</t>
    </rPh>
    <phoneticPr fontId="2"/>
  </si>
  <si>
    <t>1902.7.1</t>
    <phoneticPr fontId="2"/>
  </si>
  <si>
    <t>幼年唱歌　四巻下巻</t>
    <rPh sb="0" eb="4">
      <t>ヨウネンショウカ</t>
    </rPh>
    <rPh sb="5" eb="7">
      <t>ヨンカン</t>
    </rPh>
    <rPh sb="7" eb="9">
      <t>ゲカン</t>
    </rPh>
    <phoneticPr fontId="2"/>
  </si>
  <si>
    <t>島のいろいろ　なみまにたち</t>
    <phoneticPr fontId="2"/>
  </si>
  <si>
    <t>千軍万馬の　ちからでさへ</t>
    <phoneticPr fontId="2"/>
  </si>
  <si>
    <t>月見れば</t>
    <rPh sb="0" eb="1">
      <t>ツキ</t>
    </rPh>
    <rPh sb="1" eb="2">
      <t>ミ</t>
    </rPh>
    <phoneticPr fontId="2"/>
  </si>
  <si>
    <t>月見れば</t>
    <rPh sb="0" eb="2">
      <t>ツキミ</t>
    </rPh>
    <phoneticPr fontId="2"/>
  </si>
  <si>
    <t>霞にしづめる月かげみれば</t>
    <phoneticPr fontId="2"/>
  </si>
  <si>
    <t>大和田建樹</t>
    <phoneticPr fontId="2"/>
  </si>
  <si>
    <t>1890.8.13</t>
    <phoneticPr fontId="2"/>
  </si>
  <si>
    <t>明治唱歌　第五集</t>
    <rPh sb="0" eb="4">
      <t>メイジショウカ</t>
    </rPh>
    <rPh sb="5" eb="8">
      <t>ダイゴシュウ</t>
    </rPh>
    <phoneticPr fontId="2"/>
  </si>
  <si>
    <t>船出、北白川宮</t>
    <rPh sb="0" eb="2">
      <t>フナデ</t>
    </rPh>
    <rPh sb="3" eb="6">
      <t>キタシラカワ</t>
    </rPh>
    <rPh sb="6" eb="7">
      <t>ミヤ</t>
    </rPh>
    <phoneticPr fontId="2"/>
  </si>
  <si>
    <t>船出</t>
    <rPh sb="0" eb="2">
      <t>フナデ</t>
    </rPh>
    <phoneticPr fontId="2"/>
  </si>
  <si>
    <t>北白川宮</t>
    <rPh sb="0" eb="3">
      <t>キタシラカワ</t>
    </rPh>
    <rPh sb="3" eb="4">
      <t>ミヤ</t>
    </rPh>
    <phoneticPr fontId="2"/>
  </si>
  <si>
    <t>我国兵士、北条時宗</t>
    <rPh sb="0" eb="2">
      <t>ワガクニ</t>
    </rPh>
    <rPh sb="2" eb="4">
      <t>ヘイシ</t>
    </rPh>
    <rPh sb="5" eb="9">
      <t>ホウジョウトキムネ</t>
    </rPh>
    <phoneticPr fontId="2"/>
  </si>
  <si>
    <t>我国兵士</t>
    <rPh sb="0" eb="4">
      <t>ワガクニヘイシ</t>
    </rPh>
    <phoneticPr fontId="2"/>
  </si>
  <si>
    <t>北条時宗</t>
    <rPh sb="0" eb="4">
      <t>ホウジョウトキムネ</t>
    </rPh>
    <phoneticPr fontId="2"/>
  </si>
  <si>
    <t>五尺のからだ　一ぱいに</t>
    <phoneticPr fontId="2"/>
  </si>
  <si>
    <t>幼年唱歌　三巻上巻</t>
    <rPh sb="0" eb="4">
      <t>ヨウネンショウカ</t>
    </rPh>
    <rPh sb="5" eb="7">
      <t>サンカン</t>
    </rPh>
    <rPh sb="7" eb="9">
      <t>ジョウカン</t>
    </rPh>
    <phoneticPr fontId="2"/>
  </si>
  <si>
    <t>1902.3.4</t>
    <phoneticPr fontId="2"/>
  </si>
  <si>
    <t>埴生の宿</t>
    <rPh sb="0" eb="2">
      <t>ハニュウ</t>
    </rPh>
    <rPh sb="3" eb="4">
      <t>ヤド</t>
    </rPh>
    <phoneticPr fontId="2"/>
  </si>
  <si>
    <t>埴生の宿も 我が宿</t>
    <phoneticPr fontId="2"/>
  </si>
  <si>
    <t>里見義</t>
    <phoneticPr fontId="2"/>
  </si>
  <si>
    <t>ヘンリー・ローリー・ビショップ</t>
    <phoneticPr fontId="2"/>
  </si>
  <si>
    <t>中等唱歌集</t>
    <rPh sb="0" eb="5">
      <t>チュウトウショウカシュウ</t>
    </rPh>
    <phoneticPr fontId="2"/>
  </si>
  <si>
    <t>桃太郎、兎と亀</t>
    <rPh sb="0" eb="3">
      <t>モモタロウ</t>
    </rPh>
    <rPh sb="4" eb="5">
      <t>ウサギ</t>
    </rPh>
    <rPh sb="6" eb="7">
      <t>カメ</t>
    </rPh>
    <phoneticPr fontId="2"/>
  </si>
  <si>
    <t>幼年唱歌 二編上巻</t>
  </si>
  <si>
    <t>慈善</t>
    <rPh sb="0" eb="2">
      <t>ジゼン</t>
    </rPh>
    <phoneticPr fontId="2"/>
  </si>
  <si>
    <t>金太郎、お月様、大江山</t>
    <rPh sb="0" eb="3">
      <t>キンタロウ</t>
    </rPh>
    <rPh sb="5" eb="7">
      <t>ツキサマ</t>
    </rPh>
    <rPh sb="8" eb="11">
      <t>オオエヤマ</t>
    </rPh>
    <phoneticPr fontId="2"/>
  </si>
  <si>
    <t>1900.6.18</t>
  </si>
  <si>
    <t>幼年唱歌　初編中巻</t>
    <phoneticPr fontId="2"/>
  </si>
  <si>
    <t>幼年唱歌　初編中巻</t>
    <phoneticPr fontId="2"/>
  </si>
  <si>
    <t>むかし　たんばの　おおえやま</t>
  </si>
  <si>
    <t>アメリカコロムビア（天賞堂扱い）</t>
    <rPh sb="10" eb="13">
      <t>テンショウドウ</t>
    </rPh>
    <rPh sb="13" eb="14">
      <t>アツカ</t>
    </rPh>
    <phoneticPr fontId="2"/>
  </si>
  <si>
    <t>　　①アメリカコロムビア（天賞堂扱い）由来（出張録音）：</t>
    <rPh sb="13" eb="16">
      <t>テンショウドウ</t>
    </rPh>
    <rPh sb="16" eb="17">
      <t>アツカ</t>
    </rPh>
    <rPh sb="19" eb="21">
      <t>ユライ</t>
    </rPh>
    <rPh sb="22" eb="26">
      <t>シュッチョウロクオン</t>
    </rPh>
    <phoneticPr fontId="2"/>
  </si>
  <si>
    <t>　　②日本蓄音器商会由来：</t>
    <rPh sb="3" eb="10">
      <t>ニホンチクオンキショウカイ</t>
    </rPh>
    <rPh sb="10" eb="12">
      <t>ユライ</t>
    </rPh>
    <phoneticPr fontId="2"/>
  </si>
  <si>
    <t>　　④東洋蓄音機合資会社由来：</t>
    <rPh sb="3" eb="8">
      <t>トウヨウチクオンキ</t>
    </rPh>
    <rPh sb="8" eb="12">
      <t>ゴウシガイシャ</t>
    </rPh>
    <rPh sb="12" eb="14">
      <t>ユライ</t>
    </rPh>
    <phoneticPr fontId="2"/>
  </si>
  <si>
    <t>1906年録音</t>
    <rPh sb="4" eb="5">
      <t>ネン</t>
    </rPh>
    <rPh sb="5" eb="7">
      <t>ロクオン</t>
    </rPh>
    <phoneticPr fontId="2"/>
  </si>
  <si>
    <t>別れの歌、進め</t>
    <rPh sb="0" eb="1">
      <t>ワカ</t>
    </rPh>
    <rPh sb="3" eb="4">
      <t>ウタ</t>
    </rPh>
    <rPh sb="5" eb="6">
      <t>スス</t>
    </rPh>
    <phoneticPr fontId="2"/>
  </si>
  <si>
    <t>納所文子</t>
    <rPh sb="0" eb="2">
      <t>ノウショ</t>
    </rPh>
    <rPh sb="2" eb="4">
      <t>フミコ</t>
    </rPh>
    <phoneticPr fontId="2"/>
  </si>
  <si>
    <t>別れの歌</t>
    <rPh sb="0" eb="1">
      <t>ワカ</t>
    </rPh>
    <rPh sb="3" eb="4">
      <t>ウタ</t>
    </rPh>
    <phoneticPr fontId="2"/>
  </si>
  <si>
    <t>進め</t>
    <rPh sb="0" eb="1">
      <t>スス</t>
    </rPh>
    <phoneticPr fontId="2"/>
  </si>
  <si>
    <t>たとい千里をへだつとも</t>
    <phoneticPr fontId="2"/>
  </si>
  <si>
    <t>加部厳夫</t>
    <phoneticPr fontId="2"/>
  </si>
  <si>
    <t>辻則承</t>
    <phoneticPr fontId="2"/>
  </si>
  <si>
    <t>明治唱歌　第一集</t>
    <rPh sb="0" eb="4">
      <t>メイジショウカ</t>
    </rPh>
    <rPh sb="5" eb="7">
      <t>ダイイチ</t>
    </rPh>
    <rPh sb="7" eb="8">
      <t>シュウ</t>
    </rPh>
    <phoneticPr fontId="2"/>
  </si>
  <si>
    <t>1888.5.14</t>
    <phoneticPr fontId="2"/>
  </si>
  <si>
    <t>桃太郎、春の野、白よこいこい</t>
    <rPh sb="0" eb="3">
      <t>モモタロウ</t>
    </rPh>
    <rPh sb="4" eb="5">
      <t>ハル</t>
    </rPh>
    <rPh sb="6" eb="7">
      <t>ノ</t>
    </rPh>
    <rPh sb="8" eb="9">
      <t>シロ</t>
    </rPh>
    <phoneticPr fontId="2"/>
  </si>
  <si>
    <t>モモカラウマレタ　モモタロウ</t>
  </si>
  <si>
    <t>春の野</t>
    <rPh sb="0" eb="1">
      <t>ハル</t>
    </rPh>
    <rPh sb="2" eb="3">
      <t>ノ</t>
    </rPh>
    <phoneticPr fontId="2"/>
  </si>
  <si>
    <t>白よこいこい　お菓子をやろう</t>
    <phoneticPr fontId="2"/>
  </si>
  <si>
    <t>鈴木毅一</t>
    <phoneticPr fontId="2"/>
  </si>
  <si>
    <t>鈴木毅一</t>
    <phoneticPr fontId="2"/>
  </si>
  <si>
    <t>1906年発売</t>
    <rPh sb="4" eb="5">
      <t>ネン</t>
    </rPh>
    <rPh sb="5" eb="7">
      <t>ハツバイ</t>
    </rPh>
    <phoneticPr fontId="2"/>
  </si>
  <si>
    <t>『写声機平円盤　美音の栞』（天賞堂、1911年6月）に掲載されているもの</t>
    <rPh sb="27" eb="29">
      <t>ケイサイ</t>
    </rPh>
    <phoneticPr fontId="2"/>
  </si>
  <si>
    <t>1907年（片面盤発売時期）</t>
    <rPh sb="4" eb="5">
      <t>ネン</t>
    </rPh>
    <rPh sb="6" eb="9">
      <t>カタメンバン</t>
    </rPh>
    <rPh sb="9" eb="13">
      <t>ハツバイジキ</t>
    </rPh>
    <phoneticPr fontId="2"/>
  </si>
  <si>
    <t>1903年春録音</t>
    <rPh sb="4" eb="5">
      <t>ネン</t>
    </rPh>
    <rPh sb="5" eb="6">
      <t>ハル</t>
    </rPh>
    <rPh sb="6" eb="8">
      <t>ロクオン</t>
    </rPh>
    <phoneticPr fontId="2"/>
  </si>
  <si>
    <t>1903年春録音</t>
    <phoneticPr fontId="2"/>
  </si>
  <si>
    <t>1903年春録音</t>
    <phoneticPr fontId="2"/>
  </si>
  <si>
    <t>1903年春録音</t>
    <phoneticPr fontId="2"/>
  </si>
  <si>
    <t>納所辯次郎</t>
    <phoneticPr fontId="2"/>
  </si>
  <si>
    <t>納所辯次郎</t>
    <phoneticPr fontId="2"/>
  </si>
  <si>
    <t>　　⑩「蓄音器文句集」（八雲山人編、三芳屋書店、1915年)</t>
    <rPh sb="28" eb="29">
      <t>ネン</t>
    </rPh>
    <phoneticPr fontId="2"/>
  </si>
  <si>
    <t>裏面は「唱歌　戦友」</t>
    <rPh sb="0" eb="2">
      <t>リメン</t>
    </rPh>
    <rPh sb="4" eb="6">
      <t>ショウカ</t>
    </rPh>
    <rPh sb="7" eb="9">
      <t>センユウ</t>
    </rPh>
    <phoneticPr fontId="2"/>
  </si>
  <si>
    <t>裏面は「道は六百八十里、軍艦行進」</t>
    <rPh sb="0" eb="2">
      <t>リメン</t>
    </rPh>
    <rPh sb="4" eb="5">
      <t>ミチ</t>
    </rPh>
    <rPh sb="6" eb="11">
      <t>ロッピャクハチジュウリ</t>
    </rPh>
    <rPh sb="12" eb="16">
      <t>グンカンコウシン</t>
    </rPh>
    <phoneticPr fontId="2"/>
  </si>
  <si>
    <t>納所文子（本当に納所文子歌唱かどうか疑問）</t>
    <rPh sb="0" eb="4">
      <t>ノウショフミコ</t>
    </rPh>
    <rPh sb="18" eb="20">
      <t>ギモン</t>
    </rPh>
    <phoneticPr fontId="2"/>
  </si>
  <si>
    <t>納所文子
※スタークトン盤は”東京音楽倶楽部員”との表記（本当に納所文子歌唱かどうか疑問）</t>
    <rPh sb="0" eb="4">
      <t>ノウショフミコ</t>
    </rPh>
    <rPh sb="12" eb="13">
      <t>バン</t>
    </rPh>
    <rPh sb="15" eb="17">
      <t>トウキョウ</t>
    </rPh>
    <rPh sb="17" eb="19">
      <t>オンガク</t>
    </rPh>
    <rPh sb="19" eb="22">
      <t>クラブ</t>
    </rPh>
    <rPh sb="22" eb="23">
      <t>イン</t>
    </rPh>
    <rPh sb="26" eb="28">
      <t>ヒョウキ</t>
    </rPh>
    <rPh sb="29" eb="31">
      <t>ホントウ</t>
    </rPh>
    <rPh sb="32" eb="36">
      <t>ノウショフミコ</t>
    </rPh>
    <rPh sb="36" eb="38">
      <t>カショウ</t>
    </rPh>
    <rPh sb="37" eb="38">
      <t>ショウカ</t>
    </rPh>
    <rPh sb="42" eb="44">
      <t>ギモン</t>
    </rPh>
    <phoneticPr fontId="2"/>
  </si>
  <si>
    <t>　・「レーベル」列は、音源の由来別に色付けした。</t>
    <rPh sb="8" eb="9">
      <t>レツ</t>
    </rPh>
    <rPh sb="11" eb="13">
      <t>オンゲン</t>
    </rPh>
    <rPh sb="14" eb="17">
      <t>ユライベツ</t>
    </rPh>
    <rPh sb="18" eb="20">
      <t>イロヅ</t>
    </rPh>
    <phoneticPr fontId="2"/>
  </si>
  <si>
    <t xml:space="preserve">　・「曲名（分割）」列に黄色網掛けしたものは、津田昌業『音楽鑑賞教育』に取り上げられているものである。
</t>
    <rPh sb="3" eb="5">
      <t>キョクメイ</t>
    </rPh>
    <rPh sb="6" eb="8">
      <t>ブンカツ</t>
    </rPh>
    <rPh sb="10" eb="11">
      <t>レツ</t>
    </rPh>
    <rPh sb="12" eb="14">
      <t>キイロ</t>
    </rPh>
    <rPh sb="14" eb="16">
      <t>アミカ</t>
    </rPh>
    <rPh sb="36" eb="37">
      <t>ト</t>
    </rPh>
    <rPh sb="38" eb="39">
      <t>ア</t>
    </rPh>
    <phoneticPr fontId="2"/>
  </si>
  <si>
    <t>　　⑪「レコード関係資料」（岡田則夫），南博編『近代庶民生活誌⑧』（南博編、三一書房、1988年）</t>
    <rPh sb="14" eb="18">
      <t>オカダノリオ</t>
    </rPh>
    <rPh sb="34" eb="36">
      <t>ミナミヒロシ</t>
    </rPh>
    <rPh sb="36" eb="37">
      <t>ヘン</t>
    </rPh>
    <rPh sb="47" eb="48">
      <t>ネン</t>
    </rPh>
    <phoneticPr fontId="2"/>
  </si>
  <si>
    <t>納所文子
田村操
納所辯次郎
澤田孝一</t>
    <rPh sb="0" eb="4">
      <t>ノウショフミコ</t>
    </rPh>
    <rPh sb="5" eb="7">
      <t>タムラ</t>
    </rPh>
    <rPh sb="7" eb="8">
      <t>ミサオ</t>
    </rPh>
    <rPh sb="9" eb="11">
      <t>ノウショ</t>
    </rPh>
    <rPh sb="11" eb="12">
      <t>ベン</t>
    </rPh>
    <rPh sb="12" eb="14">
      <t>ジロウ</t>
    </rPh>
    <rPh sb="15" eb="17">
      <t>サワダ</t>
    </rPh>
    <rPh sb="17" eb="19">
      <t>コウイチ</t>
    </rPh>
    <phoneticPr fontId="2"/>
  </si>
  <si>
    <t>1901.6.23</t>
    <phoneticPr fontId="2"/>
  </si>
  <si>
    <t>初出</t>
    <rPh sb="0" eb="2">
      <t>ショシュツ</t>
    </rPh>
    <phoneticPr fontId="2"/>
  </si>
  <si>
    <t>初出時期</t>
    <rPh sb="0" eb="2">
      <t>ショシュツ</t>
    </rPh>
    <rPh sb="2" eb="4">
      <t>ジキ</t>
    </rPh>
    <phoneticPr fontId="2"/>
  </si>
  <si>
    <t>音楽雑誌19号</t>
    <rPh sb="0" eb="4">
      <t>オンガクザッシ</t>
    </rPh>
    <rPh sb="6" eb="7">
      <t>ゴウ</t>
    </rPh>
    <phoneticPr fontId="2"/>
  </si>
  <si>
    <t>永井建子</t>
  </si>
  <si>
    <t>1881.11.24</t>
    <phoneticPr fontId="2"/>
  </si>
  <si>
    <t>小学唱歌集（初編）</t>
    <rPh sb="0" eb="4">
      <t>ショウガクショウカ</t>
    </rPh>
    <rPh sb="4" eb="5">
      <t>シュウ</t>
    </rPh>
    <rPh sb="6" eb="7">
      <t>ショ</t>
    </rPh>
    <rPh sb="7" eb="8">
      <t>ヘン</t>
    </rPh>
    <phoneticPr fontId="2"/>
  </si>
  <si>
    <t>イギリス民謡</t>
    <rPh sb="4" eb="6">
      <t>ミンヨウ</t>
    </rPh>
    <phoneticPr fontId="2"/>
  </si>
  <si>
    <t>かざぐるま　かぜのまにまに　めぐるなり</t>
    <phoneticPr fontId="2"/>
  </si>
  <si>
    <t>鈴木毅一</t>
    <phoneticPr fontId="2"/>
  </si>
  <si>
    <t>鈴木毅一</t>
    <phoneticPr fontId="2"/>
  </si>
  <si>
    <t>大和田愛羅</t>
    <phoneticPr fontId="2"/>
  </si>
  <si>
    <t>新作唱歌（幼年唱歌）第１集</t>
    <phoneticPr fontId="2"/>
  </si>
  <si>
    <t>澤崎定之</t>
    <phoneticPr fontId="2"/>
  </si>
  <si>
    <t>新作唱歌　第３集</t>
    <phoneticPr fontId="2"/>
  </si>
  <si>
    <t>1911.5.8</t>
    <phoneticPr fontId="2"/>
  </si>
  <si>
    <t>1911.5.8</t>
    <phoneticPr fontId="2"/>
  </si>
  <si>
    <t>永井建子</t>
    <phoneticPr fontId="2"/>
  </si>
  <si>
    <t>〃</t>
  </si>
  <si>
    <t>〃</t>
    <phoneticPr fontId="2"/>
  </si>
  <si>
    <t>国民唱歌明治天皇</t>
    <phoneticPr fontId="2"/>
  </si>
  <si>
    <t>昭憲皇太后</t>
    <phoneticPr fontId="2"/>
  </si>
  <si>
    <t>奥好義</t>
    <phoneticPr fontId="2"/>
  </si>
  <si>
    <t>新編教育唱歌集（第４集）</t>
    <phoneticPr fontId="2"/>
  </si>
  <si>
    <t>1906.1.25</t>
    <phoneticPr fontId="2"/>
  </si>
  <si>
    <t>尋常小学読本唱歌（巻三）</t>
  </si>
  <si>
    <t>鳥山啓</t>
    <phoneticPr fontId="2"/>
  </si>
  <si>
    <t>鳥山啓</t>
    <phoneticPr fontId="2"/>
  </si>
  <si>
    <t>石黒行平</t>
    <phoneticPr fontId="2"/>
  </si>
  <si>
    <t>三善和気</t>
    <phoneticPr fontId="2"/>
  </si>
  <si>
    <t>大和田建樹</t>
    <rPh sb="0" eb="5">
      <t>オオワダタテキ</t>
    </rPh>
    <phoneticPr fontId="2"/>
  </si>
  <si>
    <t>スコットランド民謡</t>
    <rPh sb="7" eb="9">
      <t>ミンヨウ</t>
    </rPh>
    <phoneticPr fontId="2"/>
  </si>
  <si>
    <t>明治唱歌　第一集</t>
    <rPh sb="0" eb="4">
      <t>メイジショウカ</t>
    </rPh>
    <rPh sb="5" eb="8">
      <t>ダイイッシュウ</t>
    </rPh>
    <phoneticPr fontId="2"/>
  </si>
  <si>
    <t>ルソー</t>
    <phoneticPr fontId="2"/>
  </si>
  <si>
    <t>稲垣千頴</t>
    <phoneticPr fontId="2"/>
  </si>
  <si>
    <t>スコットランド民謡</t>
    <phoneticPr fontId="2"/>
  </si>
  <si>
    <t>スコットランド民謡</t>
    <phoneticPr fontId="2"/>
  </si>
  <si>
    <t>小学唱歌集初編</t>
    <phoneticPr fontId="2"/>
  </si>
  <si>
    <t>1881.11.24</t>
    <phoneticPr fontId="2"/>
  </si>
  <si>
    <t>納所辯次郎</t>
    <phoneticPr fontId="2"/>
  </si>
  <si>
    <t>海賊盤（裏面は「二宮金次郎、よく学びよく遊べ」）</t>
    <rPh sb="0" eb="3">
      <t>カイゾクバン</t>
    </rPh>
    <rPh sb="4" eb="6">
      <t>リメン</t>
    </rPh>
    <phoneticPr fontId="2"/>
  </si>
  <si>
    <t>海賊盤（裏面は「雲雀、田植、蝉」）</t>
    <rPh sb="0" eb="3">
      <t>カイゾクバン</t>
    </rPh>
    <phoneticPr fontId="2"/>
  </si>
  <si>
    <t>鐵道唱歌（一）</t>
    <rPh sb="0" eb="1">
      <t>テツ</t>
    </rPh>
    <rPh sb="1" eb="2">
      <t>ミチ</t>
    </rPh>
    <rPh sb="2" eb="4">
      <t>ショウカ</t>
    </rPh>
    <rPh sb="5" eb="6">
      <t>イチ</t>
    </rPh>
    <phoneticPr fontId="2"/>
  </si>
  <si>
    <t>鐵道唱歌（二）</t>
    <rPh sb="0" eb="1">
      <t>テツ</t>
    </rPh>
    <rPh sb="1" eb="2">
      <t>ミチ</t>
    </rPh>
    <rPh sb="2" eb="4">
      <t>ショウカ</t>
    </rPh>
    <rPh sb="5" eb="6">
      <t>2</t>
    </rPh>
    <phoneticPr fontId="2"/>
  </si>
  <si>
    <t>鐵道唱歌（三）</t>
    <rPh sb="0" eb="1">
      <t>テツ</t>
    </rPh>
    <rPh sb="1" eb="2">
      <t>ミチ</t>
    </rPh>
    <rPh sb="2" eb="4">
      <t>ショウカ</t>
    </rPh>
    <rPh sb="5" eb="6">
      <t>3</t>
    </rPh>
    <phoneticPr fontId="2"/>
  </si>
  <si>
    <t>鐵道唱歌（四）</t>
    <rPh sb="0" eb="1">
      <t>テツ</t>
    </rPh>
    <rPh sb="1" eb="2">
      <t>ミチ</t>
    </rPh>
    <rPh sb="2" eb="4">
      <t>ショウカ</t>
    </rPh>
    <rPh sb="5" eb="6">
      <t>4</t>
    </rPh>
    <phoneticPr fontId="2"/>
  </si>
  <si>
    <t>鐵道唱歌（五）</t>
    <rPh sb="0" eb="1">
      <t>テツ</t>
    </rPh>
    <rPh sb="1" eb="2">
      <t>ミチ</t>
    </rPh>
    <rPh sb="2" eb="4">
      <t>ショウカ</t>
    </rPh>
    <rPh sb="5" eb="6">
      <t>5</t>
    </rPh>
    <phoneticPr fontId="2"/>
  </si>
  <si>
    <t>鐵道唱歌（六）</t>
    <rPh sb="0" eb="1">
      <t>テツ</t>
    </rPh>
    <rPh sb="1" eb="2">
      <t>ミチ</t>
    </rPh>
    <rPh sb="2" eb="4">
      <t>ショウカ</t>
    </rPh>
    <rPh sb="5" eb="6">
      <t>6</t>
    </rPh>
    <phoneticPr fontId="2"/>
  </si>
  <si>
    <t>A429</t>
    <phoneticPr fontId="2"/>
  </si>
  <si>
    <t>A430</t>
  </si>
  <si>
    <t>A431</t>
  </si>
  <si>
    <t>A432</t>
  </si>
  <si>
    <t>A433</t>
  </si>
  <si>
    <t>A434</t>
  </si>
  <si>
    <t>ゴールドコイン</t>
    <phoneticPr fontId="2"/>
  </si>
  <si>
    <t>ゴールドコイン</t>
    <phoneticPr fontId="2"/>
  </si>
  <si>
    <t>裏面は「電車唱歌」1680</t>
    <rPh sb="0" eb="2">
      <t>リメン</t>
    </rPh>
    <rPh sb="4" eb="8">
      <t>デンシャショウカ</t>
    </rPh>
    <phoneticPr fontId="2"/>
  </si>
  <si>
    <t>裏面は「凱旋」1244</t>
    <rPh sb="0" eb="2">
      <t>ウラメン</t>
    </rPh>
    <rPh sb="4" eb="6">
      <t>ガイセン</t>
    </rPh>
    <phoneticPr fontId="2"/>
  </si>
  <si>
    <t>月、菊の花、たこ</t>
    <rPh sb="0" eb="1">
      <t>ツキ</t>
    </rPh>
    <rPh sb="2" eb="3">
      <t>キク</t>
    </rPh>
    <rPh sb="4" eb="5">
      <t>ハナ</t>
    </rPh>
    <phoneticPr fontId="2"/>
  </si>
  <si>
    <t>ピアノ、オモチャの汽車</t>
    <rPh sb="9" eb="11">
      <t>キシャ</t>
    </rPh>
    <phoneticPr fontId="2"/>
  </si>
  <si>
    <t>オリエント</t>
    <phoneticPr fontId="2"/>
  </si>
  <si>
    <t>納所辯次郎</t>
    <phoneticPr fontId="2"/>
  </si>
  <si>
    <t>裏面は「蛍の光」20</t>
    <rPh sb="0" eb="2">
      <t>リメン</t>
    </rPh>
    <rPh sb="4" eb="5">
      <t>ホタル</t>
    </rPh>
    <rPh sb="6" eb="7">
      <t>ヒカリ</t>
    </rPh>
    <phoneticPr fontId="2"/>
  </si>
  <si>
    <t>澤田孝一</t>
    <rPh sb="0" eb="2">
      <t>サワダ</t>
    </rPh>
    <rPh sb="2" eb="4">
      <t>コウイチ</t>
    </rPh>
    <phoneticPr fontId="2"/>
  </si>
  <si>
    <t>裏面は「君が代」19</t>
    <rPh sb="0" eb="2">
      <t>ウラメン</t>
    </rPh>
    <rPh sb="4" eb="5">
      <t>キミ</t>
    </rPh>
    <rPh sb="6" eb="7">
      <t>ヨ</t>
    </rPh>
    <phoneticPr fontId="2"/>
  </si>
  <si>
    <t>裏面は「戦績出征」42</t>
    <rPh sb="0" eb="2">
      <t>リメン</t>
    </rPh>
    <rPh sb="4" eb="6">
      <t>センセキ</t>
    </rPh>
    <rPh sb="6" eb="8">
      <t>シュッセイ</t>
    </rPh>
    <phoneticPr fontId="2"/>
  </si>
  <si>
    <t>戦績出征</t>
    <rPh sb="0" eb="2">
      <t>センセキ</t>
    </rPh>
    <rPh sb="2" eb="4">
      <t>シュッセイ</t>
    </rPh>
    <phoneticPr fontId="2"/>
  </si>
  <si>
    <t>裏面は「箱根八里」41</t>
    <rPh sb="0" eb="2">
      <t>リメン</t>
    </rPh>
    <rPh sb="4" eb="8">
      <t>ハコネハチリ</t>
    </rPh>
    <phoneticPr fontId="2"/>
  </si>
  <si>
    <t>裏面は「ポチとタマ、星、樂隊遊び」14</t>
    <rPh sb="0" eb="2">
      <t>リメン</t>
    </rPh>
    <phoneticPr fontId="2"/>
  </si>
  <si>
    <t>ウグイス</t>
    <phoneticPr fontId="2"/>
  </si>
  <si>
    <t>裏面は「舌切雀、紙鳶、猿蟹」46</t>
    <rPh sb="0" eb="2">
      <t>リメン</t>
    </rPh>
    <phoneticPr fontId="2"/>
  </si>
  <si>
    <t>裏面は「桃太郎、毬、進め々々」13</t>
    <rPh sb="0" eb="2">
      <t>リメン</t>
    </rPh>
    <phoneticPr fontId="2"/>
  </si>
  <si>
    <t>納所辯次郎</t>
    <phoneticPr fontId="2"/>
  </si>
  <si>
    <t>裏面は「花咲爺、金太郎」12</t>
    <rPh sb="0" eb="2">
      <t>リメン</t>
    </rPh>
    <phoneticPr fontId="2"/>
  </si>
  <si>
    <t>　　⑫「ウグヰスレコード両面盤目録（大正五年七月改正）」（東洋蓄音器、1916年）</t>
    <rPh sb="12" eb="15">
      <t>リョウメンバン</t>
    </rPh>
    <rPh sb="15" eb="17">
      <t>モクロク</t>
    </rPh>
    <rPh sb="18" eb="22">
      <t>タイショウゴネン</t>
    </rPh>
    <rPh sb="22" eb="24">
      <t>シチガツ</t>
    </rPh>
    <rPh sb="24" eb="26">
      <t>カイセイ</t>
    </rPh>
    <rPh sb="29" eb="34">
      <t>トウヨウチクオンキ</t>
    </rPh>
    <rPh sb="39" eb="40">
      <t>ネン</t>
    </rPh>
    <phoneticPr fontId="2"/>
  </si>
  <si>
    <t>　・納所弁次郎は大正期の帝国蓄音器商会（スヒンクスレコード）にも唱歌伴奏しているが、歌唱者が納所文子ではない（大久保文枝）ため省略した。</t>
    <phoneticPr fontId="2"/>
  </si>
  <si>
    <t>ローヤル</t>
    <phoneticPr fontId="2"/>
  </si>
  <si>
    <t>裏面は「鉄道唱歌」無番号</t>
    <rPh sb="0" eb="2">
      <t>リメン</t>
    </rPh>
    <rPh sb="4" eb="8">
      <t>テツドウショウカ</t>
    </rPh>
    <rPh sb="9" eb="12">
      <t>ムバンゴウ</t>
    </rPh>
    <phoneticPr fontId="2"/>
  </si>
  <si>
    <t>裏面は「箱根八里」104</t>
    <rPh sb="0" eb="2">
      <t>ウラメン</t>
    </rPh>
    <rPh sb="4" eb="8">
      <t>ハコネハチリ</t>
    </rPh>
    <phoneticPr fontId="2"/>
  </si>
  <si>
    <t>納所辯二郎</t>
    <rPh sb="3" eb="4">
      <t>2</t>
    </rPh>
    <phoneticPr fontId="2"/>
  </si>
  <si>
    <t>裏面は「鉄道唱歌」469</t>
    <rPh sb="0" eb="2">
      <t>リメン</t>
    </rPh>
    <rPh sb="4" eb="8">
      <t>テツドウショウカ</t>
    </rPh>
    <phoneticPr fontId="2"/>
  </si>
  <si>
    <t>裏面は「桃太郎、毬、進め々々」101</t>
    <rPh sb="0" eb="2">
      <t>リメン</t>
    </rPh>
    <phoneticPr fontId="2"/>
  </si>
  <si>
    <t>ラビット</t>
    <phoneticPr fontId="2"/>
  </si>
  <si>
    <t>裏面は「道は六百八十里、軍艦行進」</t>
    <phoneticPr fontId="2"/>
  </si>
  <si>
    <t>ラビット</t>
    <phoneticPr fontId="2"/>
  </si>
  <si>
    <t>　・１番右列で色付けしてあるセルにカーソルを合わせて左クリックすると、レーベル画像が開くようにした。</t>
    <rPh sb="3" eb="4">
      <t>バン</t>
    </rPh>
    <rPh sb="4" eb="5">
      <t>ミギ</t>
    </rPh>
    <rPh sb="5" eb="6">
      <t>レツ</t>
    </rPh>
    <rPh sb="7" eb="9">
      <t>イロツ</t>
    </rPh>
    <rPh sb="22" eb="23">
      <t>ア</t>
    </rPh>
    <rPh sb="26" eb="27">
      <t>ヒダリ</t>
    </rPh>
    <rPh sb="39" eb="41">
      <t>ガゾウ</t>
    </rPh>
    <rPh sb="42" eb="43">
      <t>ヒラ</t>
    </rPh>
    <phoneticPr fontId="2"/>
  </si>
  <si>
    <t>　　③日本蓄音機商会（大正後期～昭和初期）由来：</t>
    <rPh sb="3" eb="5">
      <t>ニホン</t>
    </rPh>
    <rPh sb="5" eb="8">
      <t>チクオンキ</t>
    </rPh>
    <rPh sb="8" eb="10">
      <t>ショウカイ</t>
    </rPh>
    <rPh sb="11" eb="13">
      <t>タイショウ</t>
    </rPh>
    <rPh sb="13" eb="15">
      <t>コウキ</t>
    </rPh>
    <rPh sb="16" eb="20">
      <t>ショウワショキ</t>
    </rPh>
    <rPh sb="21" eb="23">
      <t>ユライ</t>
    </rPh>
    <phoneticPr fontId="2"/>
  </si>
  <si>
    <t>16435-B</t>
    <phoneticPr fontId="2"/>
  </si>
  <si>
    <t>裏面は「牛若丸、朝顔、兎」16435-A</t>
    <phoneticPr fontId="2"/>
  </si>
  <si>
    <t>裏面は「桃太郎、池の鯉、烏」16435-B</t>
    <phoneticPr fontId="2"/>
  </si>
  <si>
    <t>16435-A</t>
    <phoneticPr fontId="2"/>
  </si>
  <si>
    <t>裏面は「鳩ポッポ、雀、雪ヤコンコン」</t>
    <rPh sb="0" eb="2">
      <t>リメン</t>
    </rPh>
    <phoneticPr fontId="2"/>
  </si>
  <si>
    <t>裏面は「ホーホケキョ、白ヨ来イ来イ、夕立」</t>
    <rPh sb="0" eb="2">
      <t>リメン</t>
    </rPh>
    <rPh sb="11" eb="12">
      <t>シロ</t>
    </rPh>
    <rPh sb="13" eb="14">
      <t>コ</t>
    </rPh>
    <rPh sb="15" eb="16">
      <t>コ</t>
    </rPh>
    <rPh sb="18" eb="20">
      <t>ユウダチ</t>
    </rPh>
    <phoneticPr fontId="2"/>
  </si>
  <si>
    <t>オリエント</t>
    <phoneticPr fontId="2"/>
  </si>
  <si>
    <t>裏面は「浦島太郎、お月様、風車」1491</t>
    <rPh sb="0" eb="2">
      <t>リメン</t>
    </rPh>
    <rPh sb="4" eb="8">
      <t>ウラシマタロウ</t>
    </rPh>
    <rPh sb="10" eb="12">
      <t>ツキサマ</t>
    </rPh>
    <rPh sb="13" eb="15">
      <t>カザグルマ</t>
    </rPh>
    <phoneticPr fontId="2"/>
  </si>
  <si>
    <t>ローヤル</t>
    <phoneticPr fontId="2"/>
  </si>
  <si>
    <t>片面</t>
    <rPh sb="0" eb="2">
      <t>カタメン</t>
    </rPh>
    <phoneticPr fontId="2"/>
  </si>
  <si>
    <t>ミカドフォン</t>
    <phoneticPr fontId="2"/>
  </si>
  <si>
    <t>裏面は「戦績　出征」3010</t>
    <rPh sb="0" eb="2">
      <t>リメン</t>
    </rPh>
    <rPh sb="4" eb="6">
      <t>センセキ</t>
    </rPh>
    <rPh sb="7" eb="9">
      <t>シュッセイ</t>
    </rPh>
    <phoneticPr fontId="2"/>
  </si>
  <si>
    <t>戦績　出征</t>
    <rPh sb="0" eb="2">
      <t>センセキ</t>
    </rPh>
    <rPh sb="3" eb="5">
      <t>シュッセイ</t>
    </rPh>
    <phoneticPr fontId="2"/>
  </si>
  <si>
    <t>納所歌子</t>
    <rPh sb="0" eb="2">
      <t>ナンドコロ</t>
    </rPh>
    <rPh sb="2" eb="4">
      <t>ウタコ</t>
    </rPh>
    <phoneticPr fontId="2"/>
  </si>
  <si>
    <t>裏面は「君が代」3009</t>
    <rPh sb="0" eb="2">
      <t>リメン</t>
    </rPh>
    <rPh sb="4" eb="5">
      <t>キミ</t>
    </rPh>
    <rPh sb="6" eb="7">
      <t>ヨ</t>
    </rPh>
    <phoneticPr fontId="2"/>
  </si>
  <si>
    <t>ハネウマ</t>
    <phoneticPr fontId="2"/>
  </si>
  <si>
    <t>尋常小学読本唱歌</t>
    <rPh sb="0" eb="4">
      <t>ジンジョウショウガク</t>
    </rPh>
    <rPh sb="4" eb="8">
      <t>ドクホンショウカ</t>
    </rPh>
    <phoneticPr fontId="2"/>
  </si>
  <si>
    <t>尋常小学唱歌（一）</t>
    <phoneticPr fontId="2"/>
  </si>
  <si>
    <t>たこ</t>
    <phoneticPr fontId="2"/>
  </si>
  <si>
    <t>16564-A</t>
    <phoneticPr fontId="2"/>
  </si>
  <si>
    <t>裏面は「ピアノ、オモチャの汽車」16564-B</t>
    <rPh sb="0" eb="2">
      <t>リメン</t>
    </rPh>
    <rPh sb="13" eb="15">
      <t>キシャ</t>
    </rPh>
    <phoneticPr fontId="2"/>
  </si>
  <si>
    <t>ピアノ</t>
    <phoneticPr fontId="2"/>
  </si>
  <si>
    <t>ティンタカタンタン</t>
  </si>
  <si>
    <t>茂木由子</t>
    <rPh sb="0" eb="2">
      <t>モギ</t>
    </rPh>
    <rPh sb="2" eb="4">
      <t>ヨシコ</t>
    </rPh>
    <phoneticPr fontId="2"/>
  </si>
  <si>
    <t>萩原英一</t>
    <rPh sb="0" eb="2">
      <t>ハギワラ</t>
    </rPh>
    <rPh sb="2" eb="4">
      <t>エイイチ</t>
    </rPh>
    <phoneticPr fontId="2"/>
  </si>
  <si>
    <t>オモチャの汽車</t>
    <rPh sb="5" eb="7">
      <t>キシャ</t>
    </rPh>
    <phoneticPr fontId="2"/>
  </si>
  <si>
    <t>はしるよはしるよおもちゃの汽車は</t>
    <rPh sb="13" eb="15">
      <t>キシャ</t>
    </rPh>
    <phoneticPr fontId="2"/>
  </si>
  <si>
    <t>傳田次郎</t>
    <rPh sb="0" eb="2">
      <t>デンダ</t>
    </rPh>
    <rPh sb="2" eb="4">
      <t>ジロウ</t>
    </rPh>
    <phoneticPr fontId="2"/>
  </si>
  <si>
    <t>福井直秋</t>
    <rPh sb="0" eb="4">
      <t>フクイナオアキ</t>
    </rPh>
    <phoneticPr fontId="2"/>
  </si>
  <si>
    <t>16564-B</t>
    <phoneticPr fontId="2"/>
  </si>
  <si>
    <t>裏面は「月、菊の花、たこ」16564-A</t>
    <rPh sb="0" eb="2">
      <t>リメン</t>
    </rPh>
    <rPh sb="4" eb="5">
      <t>ツキ</t>
    </rPh>
    <rPh sb="6" eb="7">
      <t>キク</t>
    </rPh>
    <rPh sb="8" eb="9">
      <t>ハナ</t>
    </rPh>
    <phoneticPr fontId="2"/>
  </si>
  <si>
    <t>ヒコーキ</t>
    <phoneticPr fontId="2"/>
  </si>
  <si>
    <t>裏面は「鉄道唱歌」701</t>
    <rPh sb="0" eb="2">
      <t>リメン</t>
    </rPh>
    <rPh sb="4" eb="8">
      <t>テツドウショウカ</t>
    </rPh>
    <phoneticPr fontId="2"/>
  </si>
  <si>
    <t>ヨシノ</t>
  </si>
  <si>
    <t>ヨシノ</t>
    <phoneticPr fontId="2"/>
  </si>
  <si>
    <t>裏面は「花咲爺、金太郎」</t>
    <rPh sb="0" eb="2">
      <t>ウラメン</t>
    </rPh>
    <rPh sb="4" eb="7">
      <t>ハナサカジジイ</t>
    </rPh>
    <rPh sb="8" eb="11">
      <t>キンタロウ</t>
    </rPh>
    <phoneticPr fontId="2"/>
  </si>
  <si>
    <t>裏面は「虫の楽隊、大黒様」</t>
    <phoneticPr fontId="2"/>
  </si>
  <si>
    <t>○</t>
  </si>
  <si>
    <t>裏面は「牛若丸、笛と太鼓」</t>
    <rPh sb="0" eb="2">
      <t>リメン</t>
    </rPh>
    <rPh sb="4" eb="7">
      <t>ウシワカマル</t>
    </rPh>
    <rPh sb="8" eb="9">
      <t>フエ</t>
    </rPh>
    <rPh sb="10" eb="12">
      <t>タイコ</t>
    </rPh>
    <phoneticPr fontId="2"/>
  </si>
  <si>
    <t>裏面は「花咲爺、金太郎」</t>
    <phoneticPr fontId="2"/>
  </si>
  <si>
    <t>ヒコーキ</t>
  </si>
  <si>
    <t>裏面は「花咲爺、金太郎」708</t>
    <rPh sb="0" eb="2">
      <t>リメン</t>
    </rPh>
    <rPh sb="4" eb="7">
      <t>ハナサカジジイ</t>
    </rPh>
    <rPh sb="8" eb="11">
      <t>キンタロウ</t>
    </rPh>
    <phoneticPr fontId="3"/>
  </si>
  <si>
    <t>ヒコーキ</t>
    <phoneticPr fontId="2"/>
  </si>
  <si>
    <t>裏面は「戦績　出征」710</t>
    <rPh sb="0" eb="2">
      <t>リメン</t>
    </rPh>
    <rPh sb="4" eb="6">
      <t>センセキ</t>
    </rPh>
    <rPh sb="7" eb="9">
      <t>シュッセイ</t>
    </rPh>
    <phoneticPr fontId="3"/>
  </si>
  <si>
    <t>1906年録音
裏面は吉原〆壽「推量節」2385の盤と、納所文子「大黒様、出船入船」47820の盤とがある。</t>
    <rPh sb="4" eb="5">
      <t>ネン</t>
    </rPh>
    <rPh sb="5" eb="7">
      <t>ロクオン</t>
    </rPh>
    <rPh sb="8" eb="10">
      <t>ウラメン</t>
    </rPh>
    <rPh sb="16" eb="19">
      <t>スイリョウフシ</t>
    </rPh>
    <rPh sb="25" eb="26">
      <t>バン</t>
    </rPh>
    <rPh sb="28" eb="32">
      <t>ノウショフミコ</t>
    </rPh>
    <rPh sb="33" eb="36">
      <t>ダイコクサマ</t>
    </rPh>
    <rPh sb="37" eb="39">
      <t>デフネ</t>
    </rPh>
    <rPh sb="39" eb="41">
      <t>イリフネ</t>
    </rPh>
    <rPh sb="48" eb="49">
      <t>バン</t>
    </rPh>
    <phoneticPr fontId="3"/>
  </si>
  <si>
    <t>1906年録音
裏面は「兎、笛と太鼓」47743</t>
    <rPh sb="4" eb="5">
      <t>ネン</t>
    </rPh>
    <rPh sb="5" eb="7">
      <t>ロクオン</t>
    </rPh>
    <rPh sb="8" eb="10">
      <t>リメン</t>
    </rPh>
    <rPh sb="12" eb="13">
      <t>ウサギ</t>
    </rPh>
    <rPh sb="14" eb="15">
      <t>フエ</t>
    </rPh>
    <rPh sb="16" eb="18">
      <t>タイコ</t>
    </rPh>
    <phoneticPr fontId="3"/>
  </si>
  <si>
    <t>片面</t>
    <rPh sb="0" eb="2">
      <t>カタメン</t>
    </rPh>
    <phoneticPr fontId="2"/>
  </si>
  <si>
    <t>メリー</t>
    <phoneticPr fontId="2"/>
  </si>
  <si>
    <t>納所辯次郎</t>
  </si>
  <si>
    <t>ニッポノホン</t>
  </si>
  <si>
    <t>ローヤル</t>
  </si>
  <si>
    <t>片面</t>
    <rPh sb="0" eb="2">
      <t>カタメン</t>
    </rPh>
    <phoneticPr fontId="3"/>
  </si>
  <si>
    <t>オリエント</t>
    <phoneticPr fontId="2"/>
  </si>
  <si>
    <t>片面</t>
    <rPh sb="0" eb="2">
      <t>カタメン</t>
    </rPh>
    <phoneticPr fontId="2"/>
  </si>
  <si>
    <t>ローヤル</t>
    <phoneticPr fontId="2"/>
  </si>
  <si>
    <t>ウグイス</t>
  </si>
  <si>
    <t>メリー</t>
  </si>
  <si>
    <t>ゴールドコイン</t>
  </si>
  <si>
    <t>はやくめをだせ　かきのたね</t>
  </si>
  <si>
    <t>シンガーレコード</t>
  </si>
  <si>
    <t>裏面は非納所文子盤2163</t>
    <rPh sb="0" eb="2">
      <t>リメン</t>
    </rPh>
    <rPh sb="3" eb="4">
      <t>ヒ</t>
    </rPh>
    <rPh sb="4" eb="8">
      <t>ノウショフミコ</t>
    </rPh>
    <rPh sb="8" eb="9">
      <t>バン</t>
    </rPh>
    <phoneticPr fontId="3"/>
  </si>
  <si>
    <t>意思（こゝろ）ありとも　白菊黄菊</t>
  </si>
  <si>
    <t>旗野士良</t>
  </si>
  <si>
    <t>1902.9.15</t>
  </si>
  <si>
    <t>ミューズ</t>
  </si>
  <si>
    <t>カブト</t>
  </si>
  <si>
    <t>片面</t>
    <rPh sb="0" eb="2">
      <t>カタメン</t>
    </rPh>
    <phoneticPr fontId="2"/>
  </si>
  <si>
    <t>ミカドフォン</t>
  </si>
  <si>
    <t>裏面は「梅、お雛様、大寒小寒」3014</t>
    <rPh sb="0" eb="2">
      <t>リメン</t>
    </rPh>
    <rPh sb="4" eb="5">
      <t>ウメ</t>
    </rPh>
    <rPh sb="7" eb="9">
      <t>ヒナサマ</t>
    </rPh>
    <rPh sb="10" eb="12">
      <t>ダイカン</t>
    </rPh>
    <rPh sb="12" eb="14">
      <t>ショウカン</t>
    </rPh>
    <phoneticPr fontId="3"/>
  </si>
  <si>
    <t>裏面は「花咲爺、金太郎」3013</t>
    <rPh sb="0" eb="2">
      <t>リメン</t>
    </rPh>
    <rPh sb="4" eb="6">
      <t>ハナサキ</t>
    </rPh>
    <rPh sb="6" eb="7">
      <t>ジジイ</t>
    </rPh>
    <rPh sb="8" eb="11">
      <t>キンタロウ</t>
    </rPh>
    <phoneticPr fontId="3"/>
  </si>
  <si>
    <t>トーゴー</t>
    <phoneticPr fontId="2"/>
  </si>
  <si>
    <t>片面</t>
    <rPh sb="0" eb="2">
      <t>カタメン</t>
    </rPh>
    <phoneticPr fontId="2"/>
  </si>
  <si>
    <t>ライト</t>
    <phoneticPr fontId="2"/>
  </si>
  <si>
    <t>片面</t>
    <rPh sb="0" eb="2">
      <t>カタメン</t>
    </rPh>
    <phoneticPr fontId="2"/>
  </si>
  <si>
    <t>ライト</t>
  </si>
  <si>
    <t>エンプレス</t>
  </si>
  <si>
    <t>エンプレス</t>
    <phoneticPr fontId="2"/>
  </si>
  <si>
    <t>片面</t>
    <rPh sb="0" eb="2">
      <t>カタメン</t>
    </rPh>
    <phoneticPr fontId="2"/>
  </si>
  <si>
    <t>1913年</t>
    <rPh sb="4" eb="5">
      <t>ネン</t>
    </rPh>
    <phoneticPr fontId="2"/>
  </si>
  <si>
    <t>1913年</t>
    <phoneticPr fontId="2"/>
  </si>
  <si>
    <t>裏面は「雀と蝶々、雪遊び、好きな幼稚園」2163</t>
    <rPh sb="0" eb="2">
      <t>リメン</t>
    </rPh>
    <rPh sb="4" eb="5">
      <t>スズメ</t>
    </rPh>
    <rPh sb="6" eb="8">
      <t>チョウチョウ</t>
    </rPh>
    <rPh sb="9" eb="11">
      <t>ユキアソ</t>
    </rPh>
    <rPh sb="13" eb="14">
      <t>ス</t>
    </rPh>
    <rPh sb="16" eb="19">
      <t>ヨウチエン</t>
    </rPh>
    <phoneticPr fontId="2"/>
  </si>
  <si>
    <t>裏面は「電車唱歌」1662</t>
    <rPh sb="0" eb="2">
      <t>リメン</t>
    </rPh>
    <rPh sb="4" eb="8">
      <t>デンシャショウカ</t>
    </rPh>
    <phoneticPr fontId="2"/>
  </si>
  <si>
    <t>裏面は「鉄道唱歌」1207</t>
    <rPh sb="0" eb="2">
      <t>リメン</t>
    </rPh>
    <rPh sb="4" eb="8">
      <t>テツドウショウカ</t>
    </rPh>
    <phoneticPr fontId="2"/>
  </si>
  <si>
    <t>裏面は「蛍の光」1654</t>
    <rPh sb="0" eb="2">
      <t>ウラメン</t>
    </rPh>
    <rPh sb="4" eb="5">
      <t>ホタル</t>
    </rPh>
    <rPh sb="6" eb="7">
      <t>ヒカリ</t>
    </rPh>
    <phoneticPr fontId="2"/>
  </si>
  <si>
    <t>裏面は「君が代」1208</t>
    <rPh sb="0" eb="2">
      <t>リメン</t>
    </rPh>
    <rPh sb="4" eb="5">
      <t>キミ</t>
    </rPh>
    <rPh sb="6" eb="7">
      <t>ヨ</t>
    </rPh>
    <phoneticPr fontId="2"/>
  </si>
  <si>
    <t>裏面は「夕立、兎、水鉄砲、電車」1406</t>
    <rPh sb="0" eb="2">
      <t>リメン</t>
    </rPh>
    <rPh sb="4" eb="6">
      <t>ユウダチ</t>
    </rPh>
    <rPh sb="7" eb="8">
      <t>ウサギ</t>
    </rPh>
    <rPh sb="9" eb="12">
      <t>ミズデッポウ</t>
    </rPh>
    <rPh sb="13" eb="15">
      <t>デンシャ</t>
    </rPh>
    <phoneticPr fontId="2"/>
  </si>
  <si>
    <t>裏面は「戦績、出征」1670</t>
    <rPh sb="0" eb="2">
      <t>リメン</t>
    </rPh>
    <rPh sb="4" eb="6">
      <t>センセキ</t>
    </rPh>
    <rPh sb="7" eb="9">
      <t>シュッセイ</t>
    </rPh>
    <phoneticPr fontId="2"/>
  </si>
  <si>
    <t>戦績、出征</t>
    <rPh sb="0" eb="2">
      <t>センセキ</t>
    </rPh>
    <rPh sb="3" eb="5">
      <t>シュッセイ</t>
    </rPh>
    <phoneticPr fontId="2"/>
  </si>
  <si>
    <t>裏面は「箱根八里」1669</t>
    <rPh sb="0" eb="2">
      <t>リメン</t>
    </rPh>
    <rPh sb="4" eb="6">
      <t>ハコネ</t>
    </rPh>
    <rPh sb="6" eb="8">
      <t>ハチリ</t>
    </rPh>
    <phoneticPr fontId="2"/>
  </si>
  <si>
    <t>裏面は「寄宿舎の古釣瓶、駒の蹄」1826</t>
    <rPh sb="0" eb="2">
      <t>ウラメン</t>
    </rPh>
    <phoneticPr fontId="2"/>
  </si>
  <si>
    <t>裏面は「数へ歌」1696</t>
    <rPh sb="0" eb="2">
      <t>リメン</t>
    </rPh>
    <rPh sb="4" eb="5">
      <t>カズ</t>
    </rPh>
    <rPh sb="6" eb="7">
      <t>ウタ</t>
    </rPh>
    <phoneticPr fontId="2"/>
  </si>
  <si>
    <t>　　⑬ 大西秀紀「東洋蓄音器（オリエントレコード）の社史調査とディスコグラフィの作成」2018年（http://id.nii.ac.jp/1290/00000126/）</t>
    <rPh sb="47" eb="48">
      <t>ネン</t>
    </rPh>
    <phoneticPr fontId="2"/>
  </si>
  <si>
    <t>裏面は「鳩ポッポ、雪ヤコンコン」702（片面盤もあり）</t>
    <rPh sb="0" eb="2">
      <t>リメン</t>
    </rPh>
    <rPh sb="20" eb="23">
      <t>カタメンバン</t>
    </rPh>
    <phoneticPr fontId="3"/>
  </si>
  <si>
    <t>裏面は「桃太郎、毬、進め々々」1202
片面盤もあり</t>
    <rPh sb="0" eb="2">
      <t>ウラメン</t>
    </rPh>
    <rPh sb="20" eb="23">
      <t>カタメンバン</t>
    </rPh>
    <phoneticPr fontId="2"/>
  </si>
  <si>
    <t>片面</t>
    <rPh sb="0" eb="2">
      <t>カタメン</t>
    </rPh>
    <phoneticPr fontId="2"/>
  </si>
  <si>
    <t>シスター</t>
  </si>
  <si>
    <t>裏面は「蛍の光」1654</t>
    <rPh sb="0" eb="2">
      <t>リメン</t>
    </rPh>
    <rPh sb="4" eb="5">
      <t>ホタル</t>
    </rPh>
    <rPh sb="6" eb="7">
      <t>ヒカリ</t>
    </rPh>
    <phoneticPr fontId="2"/>
  </si>
  <si>
    <t>裏面は「夕立、兎、水鉄砲、電車」18</t>
    <rPh sb="0" eb="2">
      <t>リメン</t>
    </rPh>
    <rPh sb="4" eb="6">
      <t>ユウダチ</t>
    </rPh>
    <phoneticPr fontId="2"/>
  </si>
  <si>
    <t>無番号</t>
    <rPh sb="0" eb="3">
      <t>ムバンゴウ</t>
    </rPh>
    <phoneticPr fontId="2"/>
  </si>
  <si>
    <t>エンジェル</t>
  </si>
  <si>
    <t>裏面は「ポチとタマ、星、樂隊遊」711</t>
    <rPh sb="0" eb="2">
      <t>リメン</t>
    </rPh>
    <phoneticPr fontId="2"/>
  </si>
  <si>
    <t>裏面は「牛若丸、笛と太鼓」712</t>
    <rPh sb="0" eb="2">
      <t>リメン</t>
    </rPh>
    <rPh sb="4" eb="7">
      <t>ウシワカマル</t>
    </rPh>
    <rPh sb="8" eb="9">
      <t>フエ</t>
    </rPh>
    <rPh sb="10" eb="12">
      <t>タイコ</t>
    </rPh>
    <phoneticPr fontId="2"/>
  </si>
  <si>
    <t>納所辯次郎</t>
    <phoneticPr fontId="2"/>
  </si>
  <si>
    <t>裏面は「兎と亀、菊」1862（片面盤もあり）</t>
    <rPh sb="0" eb="2">
      <t>リメン</t>
    </rPh>
    <rPh sb="4" eb="5">
      <t>ウサギ</t>
    </rPh>
    <rPh sb="6" eb="7">
      <t>カメ</t>
    </rPh>
    <rPh sb="8" eb="9">
      <t>キク</t>
    </rPh>
    <rPh sb="15" eb="17">
      <t>カタメン</t>
    </rPh>
    <rPh sb="17" eb="18">
      <t>バン</t>
    </rPh>
    <phoneticPr fontId="2"/>
  </si>
  <si>
    <t>裏面は「電車唱歌」713</t>
    <rPh sb="0" eb="2">
      <t>リメン</t>
    </rPh>
    <rPh sb="4" eb="8">
      <t>デンシャショウカ</t>
    </rPh>
    <phoneticPr fontId="2"/>
  </si>
  <si>
    <t>裏面は「君が代」719</t>
    <rPh sb="0" eb="2">
      <t>リメン</t>
    </rPh>
    <rPh sb="4" eb="5">
      <t>キミ</t>
    </rPh>
    <rPh sb="6" eb="7">
      <t>ヨ</t>
    </rPh>
    <phoneticPr fontId="2"/>
  </si>
  <si>
    <t>納所辯二郎</t>
    <rPh sb="0" eb="2">
      <t>ナッショ</t>
    </rPh>
    <rPh sb="2" eb="3">
      <t>ベン</t>
    </rPh>
    <rPh sb="3" eb="5">
      <t>ジロウ</t>
    </rPh>
    <phoneticPr fontId="2"/>
  </si>
  <si>
    <t>ナショナル</t>
  </si>
  <si>
    <t>裏面は「鳩ぽっぽ、雀、雪やこんこん」106</t>
    <rPh sb="0" eb="2">
      <t>リメン</t>
    </rPh>
    <phoneticPr fontId="2"/>
  </si>
  <si>
    <t>大阪ナショナル
裏面は「桃太郎、毬、進め々々」107</t>
    <rPh sb="0" eb="2">
      <t>オオサカ</t>
    </rPh>
    <rPh sb="8" eb="10">
      <t>リメン</t>
    </rPh>
    <phoneticPr fontId="2"/>
  </si>
  <si>
    <t>パラダイス</t>
    <phoneticPr fontId="2"/>
  </si>
  <si>
    <t>裏面は「母の心、春が來た」237</t>
    <phoneticPr fontId="2"/>
  </si>
  <si>
    <t>裏面は「蝶々、進め進め」238</t>
    <rPh sb="0" eb="2">
      <t>ウラメン</t>
    </rPh>
    <rPh sb="4" eb="10">
      <t>チョウチョウ､ススメスス</t>
    </rPh>
    <phoneticPr fontId="2"/>
  </si>
  <si>
    <t>君が代は　千代に八千代に</t>
  </si>
  <si>
    <t>御國の守</t>
    <rPh sb="0" eb="1">
      <t>ゴ</t>
    </rPh>
    <rPh sb="1" eb="2">
      <t>コク</t>
    </rPh>
    <rPh sb="3" eb="4">
      <t>マモル</t>
    </rPh>
    <phoneticPr fontId="2"/>
  </si>
  <si>
    <t>きたれやきたれや　いざきたれ</t>
  </si>
  <si>
    <t>外山正一</t>
  </si>
  <si>
    <t>井澤修二</t>
    <rPh sb="0" eb="2">
      <t>イザワ</t>
    </rPh>
    <rPh sb="2" eb="4">
      <t>シュウジ</t>
    </rPh>
    <phoneticPr fontId="2"/>
  </si>
  <si>
    <t>明治唱歌　第一集</t>
    <rPh sb="0" eb="2">
      <t>メイジ</t>
    </rPh>
    <rPh sb="2" eb="4">
      <t>ショウカ</t>
    </rPh>
    <rPh sb="5" eb="6">
      <t>ダイ</t>
    </rPh>
    <rPh sb="6" eb="8">
      <t>イッシュウ</t>
    </rPh>
    <phoneticPr fontId="2"/>
  </si>
  <si>
    <t>1889.1.10</t>
  </si>
  <si>
    <t>雲にそびゆる　高千穂の</t>
  </si>
  <si>
    <t>高崎正風</t>
  </si>
  <si>
    <t>祝祭日唱歌</t>
    <rPh sb="0" eb="3">
      <t>シュクサイジツ</t>
    </rPh>
    <rPh sb="3" eb="5">
      <t>ショウカ</t>
    </rPh>
    <phoneticPr fontId="2"/>
  </si>
  <si>
    <t>1893.8.12</t>
  </si>
  <si>
    <t>裏面は「君が代、御國の守」A427</t>
    <rPh sb="0" eb="2">
      <t>ウラメン</t>
    </rPh>
    <rPh sb="4" eb="5">
      <t>キミ</t>
    </rPh>
    <rPh sb="6" eb="7">
      <t>ダイ</t>
    </rPh>
    <rPh sb="8" eb="9">
      <t>オ</t>
    </rPh>
    <rPh sb="9" eb="10">
      <t>クニ</t>
    </rPh>
    <rPh sb="11" eb="12">
      <t>カミ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</si>
</sst>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;@"/>
  </numFmts>
  <fonts count="17" x14ac:knownFonts="1"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2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u/>
      <sz val="12"/>
      <color indexed="12"/>
      <name val="ＭＳ 明朝"/>
      <family val="1"/>
      <charset val="128"/>
    </font>
    <font>
      <sz val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sz val="11"/>
      <color indexed="12"/>
      <name val="ＭＳ Ｐ明朝"/>
      <family val="1"/>
      <charset val="128"/>
    </font>
    <font>
      <sz val="9"/>
      <color indexed="81"/>
      <name val="ＭＳ Ｐ明朝"/>
      <family val="1"/>
      <charset val="128"/>
    </font>
    <font>
      <sz val="12"/>
      <color indexed="81"/>
      <name val="ＭＳ Ｐ明朝"/>
      <family val="1"/>
      <charset val="128"/>
    </font>
    <font>
      <sz val="1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C0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54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vertical="center" shrinkToFit="1"/>
    </xf>
    <xf numFmtId="0" fontId="1" fillId="0" borderId="1" xfId="0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shrinkToFit="1"/>
    </xf>
    <xf numFmtId="0" fontId="1" fillId="0" borderId="5" xfId="0" applyFont="1" applyBorder="1" applyAlignment="1">
      <alignment vertical="center" shrinkToFi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0" fillId="0" borderId="7" xfId="0" applyBorder="1">
      <alignment vertical="center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0" fontId="1" fillId="3" borderId="7" xfId="0" applyFont="1" applyFill="1" applyBorder="1" applyAlignment="1">
      <alignment vertical="center" wrapText="1"/>
    </xf>
    <xf numFmtId="0" fontId="1" fillId="3" borderId="0" xfId="0" applyFont="1" applyFill="1" applyAlignment="1">
      <alignment vertical="center" wrapText="1"/>
    </xf>
    <xf numFmtId="0" fontId="1" fillId="4" borderId="0" xfId="0" applyFont="1" applyFill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2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14" fontId="1" fillId="0" borderId="5" xfId="0" applyNumberFormat="1" applyFont="1" applyBorder="1" applyAlignment="1">
      <alignment vertical="center" wrapText="1"/>
    </xf>
    <xf numFmtId="0" fontId="1" fillId="0" borderId="5" xfId="0" applyFont="1" applyBorder="1">
      <alignment vertical="center"/>
    </xf>
    <xf numFmtId="0" fontId="1" fillId="0" borderId="7" xfId="0" applyFont="1" applyBorder="1" applyAlignment="1">
      <alignment horizontal="right" vertical="center"/>
    </xf>
    <xf numFmtId="0" fontId="1" fillId="5" borderId="6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0" borderId="8" xfId="0" applyFont="1" applyBorder="1">
      <alignment vertical="center"/>
    </xf>
    <xf numFmtId="0" fontId="0" fillId="0" borderId="8" xfId="0" applyBorder="1">
      <alignment vertical="center"/>
    </xf>
    <xf numFmtId="0" fontId="1" fillId="7" borderId="0" xfId="0" applyFont="1" applyFill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1" fillId="0" borderId="2" xfId="0" applyFont="1" applyBorder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8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7" borderId="5" xfId="0" applyFont="1" applyFill="1" applyBorder="1" applyAlignment="1">
      <alignment vertical="center" wrapText="1"/>
    </xf>
    <xf numFmtId="0" fontId="0" fillId="0" borderId="0" xfId="0" applyAlignment="1">
      <alignment vertical="top" wrapText="1"/>
    </xf>
    <xf numFmtId="0" fontId="1" fillId="7" borderId="10" xfId="0" applyFont="1" applyFill="1" applyBorder="1" applyAlignment="1">
      <alignment vertical="center" wrapText="1"/>
    </xf>
    <xf numFmtId="0" fontId="1" fillId="7" borderId="4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 wrapText="1"/>
    </xf>
    <xf numFmtId="0" fontId="1" fillId="5" borderId="2" xfId="0" applyFont="1" applyFill="1" applyBorder="1">
      <alignment vertical="center"/>
    </xf>
    <xf numFmtId="0" fontId="1" fillId="5" borderId="1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3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0" fillId="0" borderId="24" xfId="0" applyBorder="1">
      <alignment vertical="center"/>
    </xf>
    <xf numFmtId="0" fontId="1" fillId="0" borderId="27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shrinkToFit="1"/>
    </xf>
    <xf numFmtId="0" fontId="7" fillId="0" borderId="1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1" fillId="0" borderId="19" xfId="0" applyFont="1" applyBorder="1" applyAlignment="1">
      <alignment horizontal="right" vertical="center" wrapText="1"/>
    </xf>
    <xf numFmtId="0" fontId="0" fillId="0" borderId="27" xfId="0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1" fillId="3" borderId="5" xfId="0" applyFont="1" applyFill="1" applyBorder="1" applyAlignment="1">
      <alignment vertical="center" wrapText="1"/>
    </xf>
    <xf numFmtId="0" fontId="1" fillId="0" borderId="18" xfId="0" applyFont="1" applyBorder="1" applyAlignment="1">
      <alignment horizontal="right" vertical="center" wrapText="1"/>
    </xf>
    <xf numFmtId="0" fontId="1" fillId="0" borderId="28" xfId="0" applyFont="1" applyBorder="1" applyAlignment="1">
      <alignment horizontal="right" vertical="center" wrapText="1"/>
    </xf>
    <xf numFmtId="0" fontId="1" fillId="0" borderId="29" xfId="0" applyFont="1" applyBorder="1" applyAlignment="1">
      <alignment horizontal="right" vertical="center" wrapText="1"/>
    </xf>
    <xf numFmtId="0" fontId="1" fillId="0" borderId="30" xfId="0" applyFont="1" applyBorder="1" applyAlignment="1">
      <alignment horizontal="right" vertical="center" wrapText="1"/>
    </xf>
    <xf numFmtId="49" fontId="1" fillId="0" borderId="28" xfId="0" applyNumberFormat="1" applyFont="1" applyBorder="1" applyAlignment="1">
      <alignment horizontal="right" vertical="center" wrapText="1"/>
    </xf>
    <xf numFmtId="0" fontId="1" fillId="0" borderId="31" xfId="0" applyFont="1" applyBorder="1" applyAlignment="1">
      <alignment horizontal="right" vertical="center" wrapText="1"/>
    </xf>
    <xf numFmtId="0" fontId="0" fillId="0" borderId="32" xfId="0" applyBorder="1" applyAlignment="1">
      <alignment horizontal="right" vertical="center" wrapText="1"/>
    </xf>
    <xf numFmtId="0" fontId="1" fillId="0" borderId="32" xfId="0" applyFont="1" applyBorder="1" applyAlignment="1">
      <alignment horizontal="right" vertical="center" wrapText="1"/>
    </xf>
    <xf numFmtId="0" fontId="1" fillId="0" borderId="33" xfId="0" applyFont="1" applyBorder="1" applyAlignment="1">
      <alignment horizontal="right" vertical="center" wrapText="1"/>
    </xf>
    <xf numFmtId="49" fontId="1" fillId="0" borderId="33" xfId="0" applyNumberFormat="1" applyFont="1" applyBorder="1" applyAlignment="1">
      <alignment horizontal="right" vertical="center" wrapText="1"/>
    </xf>
    <xf numFmtId="49" fontId="1" fillId="0" borderId="30" xfId="0" applyNumberFormat="1" applyFont="1" applyBorder="1" applyAlignment="1">
      <alignment horizontal="right" vertical="center" wrapText="1"/>
    </xf>
    <xf numFmtId="0" fontId="0" fillId="0" borderId="34" xfId="0" applyBorder="1" applyAlignment="1">
      <alignment horizontal="right" vertical="center" wrapText="1"/>
    </xf>
    <xf numFmtId="0" fontId="1" fillId="0" borderId="35" xfId="0" applyFont="1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31" xfId="0" applyBorder="1" applyAlignment="1">
      <alignment horizontal="right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1" fillId="0" borderId="36" xfId="0" applyFont="1" applyBorder="1" applyAlignment="1">
      <alignment vertical="center" wrapText="1"/>
    </xf>
    <xf numFmtId="0" fontId="0" fillId="3" borderId="8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37" xfId="0" applyBorder="1" applyAlignment="1">
      <alignment horizontal="right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7" fillId="0" borderId="18" xfId="0" applyFont="1" applyBorder="1" applyAlignment="1">
      <alignment horizontal="right" vertical="center" wrapText="1"/>
    </xf>
    <xf numFmtId="0" fontId="0" fillId="0" borderId="25" xfId="0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4" xfId="0" applyBorder="1" applyAlignment="1">
      <alignment vertical="center" wrapText="1"/>
    </xf>
    <xf numFmtId="0" fontId="0" fillId="0" borderId="22" xfId="0" applyBorder="1">
      <alignment vertical="center"/>
    </xf>
    <xf numFmtId="0" fontId="0" fillId="0" borderId="6" xfId="0" applyBorder="1">
      <alignment vertical="center"/>
    </xf>
    <xf numFmtId="0" fontId="0" fillId="5" borderId="6" xfId="0" applyFill="1" applyBorder="1">
      <alignment vertical="center"/>
    </xf>
    <xf numFmtId="49" fontId="1" fillId="0" borderId="18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vertical="center" wrapText="1"/>
    </xf>
    <xf numFmtId="0" fontId="0" fillId="0" borderId="25" xfId="0" applyBorder="1">
      <alignment vertical="center"/>
    </xf>
    <xf numFmtId="0" fontId="1" fillId="0" borderId="2" xfId="0" applyFont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0" fontId="4" fillId="5" borderId="48" xfId="1" applyFill="1" applyBorder="1" applyAlignment="1" applyProtection="1">
      <alignment vertical="center" shrinkToFit="1"/>
    </xf>
    <xf numFmtId="0" fontId="4" fillId="5" borderId="50" xfId="1" applyFill="1" applyBorder="1" applyAlignment="1" applyProtection="1">
      <alignment vertical="center" shrinkToFit="1"/>
    </xf>
    <xf numFmtId="0" fontId="1" fillId="0" borderId="51" xfId="0" applyFont="1" applyBorder="1" applyAlignment="1">
      <alignment vertical="center" shrinkToFit="1"/>
    </xf>
    <xf numFmtId="0" fontId="1" fillId="0" borderId="4" xfId="0" applyFont="1" applyBorder="1">
      <alignment vertical="center"/>
    </xf>
    <xf numFmtId="0" fontId="1" fillId="5" borderId="4" xfId="0" applyFont="1" applyFill="1" applyBorder="1">
      <alignment vertical="center"/>
    </xf>
    <xf numFmtId="0" fontId="0" fillId="0" borderId="2" xfId="0" applyBorder="1" applyAlignment="1">
      <alignment horizontal="right" vertical="center" wrapText="1"/>
    </xf>
    <xf numFmtId="0" fontId="1" fillId="0" borderId="48" xfId="0" applyFont="1" applyBorder="1" applyAlignment="1">
      <alignment horizontal="center" vertical="center" shrinkToFit="1"/>
    </xf>
    <xf numFmtId="0" fontId="1" fillId="0" borderId="52" xfId="0" applyFont="1" applyBorder="1" applyAlignment="1">
      <alignment vertical="center" shrinkToFit="1"/>
    </xf>
    <xf numFmtId="0" fontId="4" fillId="2" borderId="50" xfId="1" applyFill="1" applyBorder="1" applyAlignment="1" applyProtection="1">
      <alignment vertical="center" shrinkToFit="1"/>
    </xf>
    <xf numFmtId="0" fontId="4" fillId="5" borderId="51" xfId="1" applyFill="1" applyBorder="1" applyAlignment="1" applyProtection="1">
      <alignment vertical="center" shrinkToFit="1"/>
    </xf>
    <xf numFmtId="0" fontId="4" fillId="5" borderId="55" xfId="1" applyFill="1" applyBorder="1" applyAlignment="1" applyProtection="1">
      <alignment vertical="center" shrinkToFit="1"/>
    </xf>
    <xf numFmtId="0" fontId="1" fillId="0" borderId="54" xfId="0" applyFont="1" applyBorder="1" applyAlignment="1">
      <alignment vertical="center" shrinkToFit="1"/>
    </xf>
    <xf numFmtId="0" fontId="8" fillId="0" borderId="51" xfId="1" applyFont="1" applyBorder="1" applyAlignment="1" applyProtection="1">
      <alignment vertical="center" shrinkToFit="1"/>
    </xf>
    <xf numFmtId="0" fontId="4" fillId="2" borderId="51" xfId="1" applyFill="1" applyBorder="1" applyAlignment="1" applyProtection="1">
      <alignment vertical="center" shrinkToFit="1"/>
    </xf>
    <xf numFmtId="0" fontId="4" fillId="2" borderId="55" xfId="1" applyFill="1" applyBorder="1" applyAlignment="1" applyProtection="1">
      <alignment vertical="center" shrinkToFit="1"/>
    </xf>
    <xf numFmtId="0" fontId="8" fillId="0" borderId="50" xfId="1" applyFont="1" applyBorder="1" applyAlignment="1" applyProtection="1">
      <alignment vertical="center" shrinkToFit="1"/>
    </xf>
    <xf numFmtId="0" fontId="1" fillId="0" borderId="50" xfId="0" applyFont="1" applyBorder="1" applyAlignment="1">
      <alignment vertical="center" shrinkToFit="1"/>
    </xf>
    <xf numFmtId="0" fontId="4" fillId="5" borderId="54" xfId="1" applyFill="1" applyBorder="1" applyAlignment="1" applyProtection="1">
      <alignment vertical="center" shrinkToFit="1"/>
    </xf>
    <xf numFmtId="0" fontId="8" fillId="0" borderId="55" xfId="1" applyFont="1" applyBorder="1" applyAlignment="1" applyProtection="1">
      <alignment vertical="center" shrinkToFit="1"/>
    </xf>
    <xf numFmtId="0" fontId="1" fillId="0" borderId="53" xfId="0" applyFont="1" applyBorder="1" applyAlignment="1">
      <alignment vertical="center" shrinkToFit="1"/>
    </xf>
    <xf numFmtId="0" fontId="0" fillId="0" borderId="55" xfId="0" applyBorder="1">
      <alignment vertical="center"/>
    </xf>
    <xf numFmtId="0" fontId="4" fillId="2" borderId="53" xfId="1" applyFill="1" applyBorder="1" applyAlignment="1" applyProtection="1">
      <alignment vertical="center" shrinkToFit="1"/>
    </xf>
    <xf numFmtId="0" fontId="1" fillId="0" borderId="55" xfId="0" applyFont="1" applyBorder="1" applyAlignment="1">
      <alignment vertical="center" shrinkToFit="1"/>
    </xf>
    <xf numFmtId="0" fontId="4" fillId="2" borderId="48" xfId="1" applyFill="1" applyBorder="1" applyAlignment="1" applyProtection="1">
      <alignment vertical="center" shrinkToFit="1"/>
    </xf>
    <xf numFmtId="0" fontId="8" fillId="0" borderId="54" xfId="1" applyFont="1" applyBorder="1" applyAlignment="1" applyProtection="1">
      <alignment vertical="center" shrinkToFit="1"/>
    </xf>
    <xf numFmtId="0" fontId="8" fillId="0" borderId="53" xfId="1" applyFont="1" applyBorder="1" applyAlignment="1" applyProtection="1">
      <alignment vertical="center" shrinkToFit="1"/>
    </xf>
    <xf numFmtId="0" fontId="8" fillId="0" borderId="52" xfId="1" applyFont="1" applyBorder="1" applyAlignment="1" applyProtection="1">
      <alignment vertical="center" shrinkToFit="1"/>
    </xf>
    <xf numFmtId="0" fontId="0" fillId="0" borderId="53" xfId="0" applyBorder="1" applyAlignment="1">
      <alignment vertical="center" shrinkToFit="1"/>
    </xf>
    <xf numFmtId="0" fontId="8" fillId="0" borderId="48" xfId="1" applyFont="1" applyBorder="1" applyAlignment="1" applyProtection="1">
      <alignment vertical="center" shrinkToFit="1"/>
    </xf>
    <xf numFmtId="0" fontId="4" fillId="5" borderId="52" xfId="1" applyFill="1" applyBorder="1" applyAlignment="1" applyProtection="1">
      <alignment vertical="center" shrinkToFit="1"/>
    </xf>
    <xf numFmtId="0" fontId="4" fillId="2" borderId="52" xfId="1" applyFill="1" applyBorder="1" applyAlignment="1" applyProtection="1">
      <alignment vertical="center" shrinkToFit="1"/>
    </xf>
    <xf numFmtId="0" fontId="9" fillId="0" borderId="50" xfId="1" applyFont="1" applyBorder="1" applyAlignment="1" applyProtection="1">
      <alignment vertical="center" shrinkToFit="1"/>
    </xf>
    <xf numFmtId="0" fontId="4" fillId="5" borderId="53" xfId="1" applyFill="1" applyBorder="1" applyAlignment="1" applyProtection="1">
      <alignment vertical="center" shrinkToFit="1"/>
    </xf>
    <xf numFmtId="0" fontId="1" fillId="0" borderId="48" xfId="0" applyFont="1" applyBorder="1" applyAlignment="1">
      <alignment vertical="center" shrinkToFit="1"/>
    </xf>
    <xf numFmtId="0" fontId="8" fillId="0" borderId="49" xfId="1" applyFont="1" applyBorder="1" applyAlignment="1" applyProtection="1">
      <alignment vertical="center" shrinkToFit="1"/>
    </xf>
    <xf numFmtId="0" fontId="1" fillId="0" borderId="52" xfId="0" applyFont="1" applyBorder="1" applyAlignment="1">
      <alignment vertical="center" wrapText="1"/>
    </xf>
    <xf numFmtId="0" fontId="4" fillId="2" borderId="54" xfId="1" applyFill="1" applyBorder="1" applyAlignment="1" applyProtection="1">
      <alignment vertical="center" shrinkToFit="1"/>
    </xf>
    <xf numFmtId="0" fontId="9" fillId="0" borderId="52" xfId="1" applyFont="1" applyBorder="1" applyAlignment="1" applyProtection="1">
      <alignment vertical="center" shrinkToFit="1"/>
    </xf>
    <xf numFmtId="0" fontId="0" fillId="0" borderId="54" xfId="0" applyBorder="1" applyAlignment="1">
      <alignment vertical="center" shrinkToFit="1"/>
    </xf>
    <xf numFmtId="0" fontId="0" fillId="0" borderId="50" xfId="0" applyBorder="1">
      <alignment vertical="center"/>
    </xf>
    <xf numFmtId="0" fontId="1" fillId="0" borderId="57" xfId="0" applyFont="1" applyBorder="1" applyAlignment="1">
      <alignment horizontal="right" vertical="center" wrapText="1"/>
    </xf>
    <xf numFmtId="0" fontId="1" fillId="0" borderId="46" xfId="0" applyFont="1" applyBorder="1" applyAlignment="1">
      <alignment horizontal="right" vertical="center" wrapText="1"/>
    </xf>
    <xf numFmtId="176" fontId="1" fillId="0" borderId="5" xfId="0" applyNumberFormat="1" applyFont="1" applyBorder="1" applyAlignment="1">
      <alignment vertical="center" wrapText="1"/>
    </xf>
    <xf numFmtId="176" fontId="1" fillId="0" borderId="5" xfId="0" applyNumberFormat="1" applyFont="1" applyBorder="1" applyAlignment="1">
      <alignment horizontal="left" vertical="center" shrinkToFit="1"/>
    </xf>
    <xf numFmtId="176" fontId="1" fillId="0" borderId="10" xfId="0" applyNumberFormat="1" applyFont="1" applyBorder="1" applyAlignment="1">
      <alignment horizontal="left" vertical="center" wrapText="1"/>
    </xf>
    <xf numFmtId="0" fontId="4" fillId="0" borderId="54" xfId="1" applyBorder="1" applyAlignment="1" applyProtection="1">
      <alignment vertical="center" shrinkToFit="1"/>
    </xf>
    <xf numFmtId="0" fontId="4" fillId="0" borderId="51" xfId="1" applyBorder="1" applyAlignment="1" applyProtection="1">
      <alignment vertical="center" shrinkToFit="1"/>
    </xf>
    <xf numFmtId="0" fontId="1" fillId="0" borderId="1" xfId="0" applyFont="1" applyBorder="1" applyAlignment="1">
      <alignment vertical="center" shrinkToFit="1"/>
    </xf>
    <xf numFmtId="0" fontId="4" fillId="0" borderId="50" xfId="1" applyBorder="1" applyAlignment="1" applyProtection="1">
      <alignment vertical="center" shrinkToFit="1"/>
    </xf>
    <xf numFmtId="0" fontId="1" fillId="5" borderId="3" xfId="0" applyFont="1" applyFill="1" applyBorder="1" applyAlignment="1">
      <alignment vertical="center" wrapText="1"/>
    </xf>
    <xf numFmtId="0" fontId="10" fillId="5" borderId="56" xfId="1" applyFont="1" applyFill="1" applyBorder="1" applyAlignment="1" applyProtection="1">
      <alignment vertical="center" shrinkToFit="1"/>
    </xf>
    <xf numFmtId="0" fontId="1" fillId="0" borderId="41" xfId="0" applyFont="1" applyBorder="1" applyAlignment="1">
      <alignment vertical="center" wrapText="1"/>
    </xf>
    <xf numFmtId="0" fontId="9" fillId="0" borderId="53" xfId="1" applyFont="1" applyBorder="1" applyAlignment="1" applyProtection="1">
      <alignment vertical="center" shrinkToFit="1"/>
    </xf>
    <xf numFmtId="0" fontId="11" fillId="0" borderId="1" xfId="0" applyFont="1" applyBorder="1" applyAlignment="1">
      <alignment horizontal="center" vertical="center" wrapText="1"/>
    </xf>
    <xf numFmtId="0" fontId="12" fillId="5" borderId="54" xfId="1" applyFont="1" applyFill="1" applyBorder="1" applyAlignment="1" applyProtection="1">
      <alignment vertical="center" shrinkToFit="1"/>
    </xf>
    <xf numFmtId="0" fontId="1" fillId="5" borderId="1" xfId="0" applyFont="1" applyFill="1" applyBorder="1">
      <alignment vertical="center"/>
    </xf>
    <xf numFmtId="0" fontId="1" fillId="0" borderId="4" xfId="0" applyFont="1" applyBorder="1" applyAlignment="1">
      <alignment horizontal="center" vertical="center"/>
    </xf>
    <xf numFmtId="0" fontId="11" fillId="0" borderId="54" xfId="0" applyFont="1" applyBorder="1">
      <alignment vertical="center"/>
    </xf>
    <xf numFmtId="0" fontId="13" fillId="0" borderId="51" xfId="1" applyFont="1" applyBorder="1" applyAlignment="1" applyProtection="1">
      <alignment vertical="center" shrinkToFit="1"/>
    </xf>
    <xf numFmtId="0" fontId="0" fillId="0" borderId="54" xfId="0" applyBorder="1">
      <alignment vertical="center"/>
    </xf>
    <xf numFmtId="0" fontId="1" fillId="5" borderId="2" xfId="0" applyFont="1" applyFill="1" applyBorder="1" applyAlignment="1">
      <alignment vertical="center" wrapText="1"/>
    </xf>
    <xf numFmtId="0" fontId="8" fillId="0" borderId="55" xfId="1" applyFont="1" applyBorder="1" applyAlignment="1" applyProtection="1">
      <alignment vertical="center"/>
    </xf>
    <xf numFmtId="0" fontId="4" fillId="0" borderId="55" xfId="1" applyBorder="1" applyAlignment="1" applyProtection="1">
      <alignment vertical="center" shrinkToFit="1"/>
    </xf>
    <xf numFmtId="0" fontId="1" fillId="5" borderId="7" xfId="0" applyFont="1" applyFill="1" applyBorder="1">
      <alignment vertical="center"/>
    </xf>
    <xf numFmtId="0" fontId="0" fillId="0" borderId="23" xfId="0" applyBorder="1" applyAlignment="1">
      <alignment vertical="center" wrapText="1"/>
    </xf>
    <xf numFmtId="0" fontId="10" fillId="5" borderId="7" xfId="1" applyFont="1" applyFill="1" applyBorder="1" applyAlignment="1" applyProtection="1">
      <alignment vertical="center" wrapText="1"/>
    </xf>
    <xf numFmtId="0" fontId="0" fillId="0" borderId="4" xfId="0" applyBorder="1" applyAlignment="1">
      <alignment horizontal="right" vertical="center" wrapText="1"/>
    </xf>
    <xf numFmtId="0" fontId="10" fillId="0" borderId="54" xfId="1" applyFont="1" applyBorder="1" applyAlignment="1" applyProtection="1">
      <alignment vertical="center" shrinkToFit="1"/>
    </xf>
    <xf numFmtId="0" fontId="1" fillId="0" borderId="55" xfId="0" applyFont="1" applyBorder="1">
      <alignment vertical="center"/>
    </xf>
    <xf numFmtId="0" fontId="1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53" xfId="0" applyFont="1" applyBorder="1" applyAlignment="1">
      <alignment vertical="center" shrinkToFit="1"/>
    </xf>
    <xf numFmtId="0" fontId="0" fillId="0" borderId="7" xfId="0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8" fillId="0" borderId="51" xfId="1" applyFont="1" applyBorder="1" applyAlignment="1" applyProtection="1">
      <alignment vertical="center" shrinkToFit="1"/>
    </xf>
    <xf numFmtId="0" fontId="8" fillId="0" borderId="55" xfId="1" applyFont="1" applyBorder="1" applyAlignment="1" applyProtection="1">
      <alignment vertical="center" shrinkToFit="1"/>
    </xf>
    <xf numFmtId="0" fontId="1" fillId="0" borderId="2" xfId="0" applyFont="1" applyBorder="1" applyAlignment="1">
      <alignment vertical="center" wrapText="1"/>
    </xf>
    <xf numFmtId="0" fontId="4" fillId="2" borderId="51" xfId="1" applyFill="1" applyBorder="1" applyAlignment="1" applyProtection="1">
      <alignment vertical="center" shrinkToFi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>
      <alignment vertical="center"/>
    </xf>
    <xf numFmtId="0" fontId="1" fillId="0" borderId="2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4" xfId="0" applyFont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4" xfId="0" applyFont="1" applyBorder="1">
      <alignment vertical="center"/>
    </xf>
    <xf numFmtId="0" fontId="1" fillId="0" borderId="23" xfId="0" applyFont="1" applyBorder="1">
      <alignment vertical="center"/>
    </xf>
    <xf numFmtId="0" fontId="10" fillId="5" borderId="1" xfId="1" applyFont="1" applyFill="1" applyBorder="1" applyAlignment="1" applyProtection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0" xfId="0" applyFont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4" fillId="2" borderId="56" xfId="1" applyFill="1" applyBorder="1" applyAlignment="1" applyProtection="1">
      <alignment vertical="center" shrinkToFit="1"/>
    </xf>
    <xf numFmtId="0" fontId="1" fillId="0" borderId="4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5" borderId="2" xfId="0" applyFont="1" applyFill="1" applyBorder="1">
      <alignment vertical="center"/>
    </xf>
    <xf numFmtId="0" fontId="1" fillId="0" borderId="2" xfId="0" applyFont="1" applyBorder="1">
      <alignment vertical="center"/>
    </xf>
    <xf numFmtId="0" fontId="4" fillId="0" borderId="51" xfId="1" applyFill="1" applyBorder="1" applyAlignment="1" applyProtection="1">
      <alignment vertical="center" shrinkToFit="1"/>
    </xf>
    <xf numFmtId="0" fontId="11" fillId="0" borderId="51" xfId="0" applyFont="1" applyBorder="1">
      <alignment vertical="center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5" xfId="0" applyFont="1" applyBorder="1" applyAlignment="1">
      <alignment vertical="center" wrapText="1"/>
    </xf>
    <xf numFmtId="0" fontId="8" fillId="0" borderId="51" xfId="1" applyFont="1" applyBorder="1" applyAlignment="1" applyProtection="1">
      <alignment vertical="center" shrinkToFit="1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4" fillId="5" borderId="51" xfId="1" applyFill="1" applyBorder="1" applyAlignment="1" applyProtection="1">
      <alignment vertical="center" shrinkToFit="1"/>
    </xf>
    <xf numFmtId="0" fontId="1" fillId="0" borderId="4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0" fillId="0" borderId="26" xfId="0" applyBorder="1">
      <alignment vertical="center"/>
    </xf>
    <xf numFmtId="0" fontId="1" fillId="5" borderId="4" xfId="0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center" vertical="center" wrapText="1"/>
    </xf>
    <xf numFmtId="0" fontId="8" fillId="0" borderId="53" xfId="1" applyFont="1" applyBorder="1" applyAlignment="1" applyProtection="1">
      <alignment vertical="center" shrinkToFit="1"/>
    </xf>
    <xf numFmtId="0" fontId="8" fillId="0" borderId="53" xfId="1" applyFont="1" applyBorder="1" applyAlignment="1" applyProtection="1">
      <alignment vertical="center"/>
    </xf>
    <xf numFmtId="0" fontId="1" fillId="0" borderId="24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28" xfId="0" applyFont="1" applyBorder="1" applyAlignment="1">
      <alignment horizontal="right" vertical="center" wrapText="1"/>
    </xf>
    <xf numFmtId="0" fontId="16" fillId="0" borderId="4" xfId="0" applyFont="1" applyBorder="1">
      <alignment vertical="center"/>
    </xf>
    <xf numFmtId="0" fontId="1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2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5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0" borderId="19" xfId="0" applyFont="1" applyBorder="1" applyAlignment="1">
      <alignment horizontal="right" vertical="center" wrapText="1"/>
    </xf>
    <xf numFmtId="0" fontId="0" fillId="0" borderId="32" xfId="0" applyBorder="1" applyAlignment="1">
      <alignment horizontal="right" vertical="center" wrapText="1"/>
    </xf>
    <xf numFmtId="0" fontId="0" fillId="0" borderId="33" xfId="0" applyBorder="1" applyAlignment="1">
      <alignment horizontal="right" vertical="center" wrapText="1"/>
    </xf>
    <xf numFmtId="0" fontId="1" fillId="0" borderId="33" xfId="0" applyFont="1" applyBorder="1" applyAlignment="1">
      <alignment horizontal="right"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5" xfId="0" applyBorder="1">
      <alignment vertical="center"/>
    </xf>
    <xf numFmtId="0" fontId="0" fillId="0" borderId="39" xfId="0" applyBorder="1">
      <alignment vertical="center"/>
    </xf>
    <xf numFmtId="0" fontId="1" fillId="0" borderId="6" xfId="0" applyFont="1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39" xfId="0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2" xfId="0" applyBorder="1">
      <alignment vertical="center"/>
    </xf>
    <xf numFmtId="0" fontId="1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0" fillId="5" borderId="3" xfId="0" applyFill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3" xfId="0" applyBorder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5" borderId="4" xfId="0" applyFont="1" applyFill="1" applyBorder="1" applyAlignment="1">
      <alignment vertical="center" wrapText="1"/>
    </xf>
    <xf numFmtId="0" fontId="1" fillId="5" borderId="8" xfId="0" applyFont="1" applyFill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0" fontId="1" fillId="5" borderId="7" xfId="0" applyFont="1" applyFill="1" applyBorder="1" applyAlignment="1">
      <alignment vertical="center" wrapText="1"/>
    </xf>
    <xf numFmtId="0" fontId="1" fillId="5" borderId="2" xfId="0" applyFont="1" applyFill="1" applyBorder="1" applyAlignment="1">
      <alignment vertical="center" wrapText="1"/>
    </xf>
    <xf numFmtId="0" fontId="1" fillId="0" borderId="22" xfId="0" applyFont="1" applyBorder="1" applyAlignment="1">
      <alignment vertical="center" wrapText="1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" fillId="0" borderId="25" xfId="0" applyFont="1" applyBorder="1" applyAlignment="1">
      <alignment vertical="center" wrapText="1"/>
    </xf>
    <xf numFmtId="0" fontId="1" fillId="0" borderId="27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0" fillId="0" borderId="27" xfId="0" applyBorder="1" applyAlignment="1">
      <alignment vertical="center" wrapText="1"/>
    </xf>
    <xf numFmtId="0" fontId="1" fillId="7" borderId="5" xfId="0" applyFont="1" applyFill="1" applyBorder="1" applyAlignment="1">
      <alignment vertical="center" wrapText="1"/>
    </xf>
    <xf numFmtId="0" fontId="1" fillId="7" borderId="8" xfId="0" applyFont="1" applyFill="1" applyBorder="1" applyAlignment="1">
      <alignment vertical="center" wrapText="1"/>
    </xf>
    <xf numFmtId="0" fontId="1" fillId="6" borderId="5" xfId="0" applyFont="1" applyFill="1" applyBorder="1" applyAlignment="1">
      <alignment vertical="center" wrapText="1"/>
    </xf>
    <xf numFmtId="0" fontId="1" fillId="7" borderId="8" xfId="0" applyFont="1" applyFill="1" applyBorder="1">
      <alignment vertical="center"/>
    </xf>
    <xf numFmtId="0" fontId="0" fillId="0" borderId="27" xfId="0" applyBorder="1">
      <alignment vertical="center"/>
    </xf>
    <xf numFmtId="0" fontId="1" fillId="0" borderId="7" xfId="0" applyFont="1" applyBorder="1" applyAlignment="1">
      <alignment horizontal="center" vertical="center" wrapText="1"/>
    </xf>
    <xf numFmtId="0" fontId="1" fillId="0" borderId="26" xfId="0" applyFont="1" applyBorder="1" applyAlignment="1">
      <alignment vertical="center" wrapText="1"/>
    </xf>
    <xf numFmtId="0" fontId="0" fillId="0" borderId="26" xfId="0" applyBorder="1">
      <alignment vertical="center"/>
    </xf>
    <xf numFmtId="0" fontId="1" fillId="0" borderId="36" xfId="0" applyFont="1" applyBorder="1" applyAlignment="1">
      <alignment horizontal="right" vertical="center" wrapText="1"/>
    </xf>
    <xf numFmtId="0" fontId="0" fillId="0" borderId="38" xfId="0" applyBorder="1" applyAlignment="1">
      <alignment horizontal="right" vertical="center" wrapText="1"/>
    </xf>
    <xf numFmtId="0" fontId="0" fillId="0" borderId="34" xfId="0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4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23" xfId="0" applyFont="1" applyBorder="1">
      <alignment vertical="center"/>
    </xf>
    <xf numFmtId="0" fontId="0" fillId="7" borderId="4" xfId="0" applyFill="1" applyBorder="1">
      <alignment vertical="center"/>
    </xf>
    <xf numFmtId="0" fontId="0" fillId="7" borderId="8" xfId="0" applyFill="1" applyBorder="1">
      <alignment vertical="center"/>
    </xf>
    <xf numFmtId="0" fontId="1" fillId="0" borderId="31" xfId="0" applyFont="1" applyBorder="1" applyAlignment="1">
      <alignment horizontal="right" vertical="center" wrapText="1"/>
    </xf>
    <xf numFmtId="0" fontId="1" fillId="0" borderId="35" xfId="0" applyFont="1" applyBorder="1" applyAlignment="1">
      <alignment horizontal="right" vertical="center" wrapText="1"/>
    </xf>
    <xf numFmtId="0" fontId="0" fillId="0" borderId="35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1" fillId="0" borderId="38" xfId="0" applyFont="1" applyBorder="1" applyAlignment="1">
      <alignment horizontal="right" vertical="center" wrapText="1"/>
    </xf>
    <xf numFmtId="0" fontId="1" fillId="0" borderId="3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0" fillId="0" borderId="3" xfId="0" applyBorder="1">
      <alignment vertical="center"/>
    </xf>
    <xf numFmtId="0" fontId="1" fillId="3" borderId="5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vertical="center" wrapText="1"/>
    </xf>
    <xf numFmtId="0" fontId="1" fillId="3" borderId="8" xfId="0" applyFont="1" applyFill="1" applyBorder="1" applyAlignment="1">
      <alignment vertical="center" wrapText="1"/>
    </xf>
    <xf numFmtId="0" fontId="0" fillId="0" borderId="3" xfId="0" applyBorder="1" applyAlignment="1">
      <alignment horizontal="right" vertical="center" wrapText="1"/>
    </xf>
    <xf numFmtId="0" fontId="1" fillId="0" borderId="57" xfId="0" applyFont="1" applyBorder="1" applyAlignment="1">
      <alignment horizontal="right" vertical="center" wrapText="1"/>
    </xf>
    <xf numFmtId="0" fontId="0" fillId="0" borderId="35" xfId="0" applyBorder="1" applyAlignment="1">
      <alignment horizontal="right" vertical="center" wrapText="1"/>
    </xf>
    <xf numFmtId="0" fontId="0" fillId="0" borderId="46" xfId="0" applyBorder="1">
      <alignment vertical="center"/>
    </xf>
    <xf numFmtId="0" fontId="1" fillId="5" borderId="1" xfId="0" applyFont="1" applyFill="1" applyBorder="1" applyAlignment="1">
      <alignment vertical="center" wrapText="1"/>
    </xf>
    <xf numFmtId="0" fontId="1" fillId="0" borderId="1" xfId="0" applyFont="1" applyBorder="1">
      <alignment vertical="center"/>
    </xf>
    <xf numFmtId="49" fontId="1" fillId="0" borderId="28" xfId="0" applyNumberFormat="1" applyFont="1" applyBorder="1" applyAlignment="1">
      <alignment horizontal="right" vertical="center" wrapText="1"/>
    </xf>
    <xf numFmtId="0" fontId="0" fillId="0" borderId="29" xfId="0" applyBorder="1" applyAlignment="1">
      <alignment horizontal="right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8" xfId="0" applyBorder="1" applyAlignment="1">
      <alignment horizontal="righ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vertical="center" wrapText="1"/>
    </xf>
    <xf numFmtId="176" fontId="1" fillId="0" borderId="5" xfId="0" applyNumberFormat="1" applyFont="1" applyBorder="1" applyAlignment="1">
      <alignment horizontal="left" vertical="center" wrapText="1"/>
    </xf>
    <xf numFmtId="176" fontId="0" fillId="0" borderId="4" xfId="0" applyNumberFormat="1" applyBorder="1" applyAlignment="1">
      <alignment horizontal="left" vertical="center" wrapText="1"/>
    </xf>
    <xf numFmtId="176" fontId="0" fillId="0" borderId="8" xfId="0" applyNumberFormat="1" applyBorder="1" applyAlignment="1">
      <alignment horizontal="left" vertical="center" wrapText="1"/>
    </xf>
    <xf numFmtId="176" fontId="0" fillId="0" borderId="4" xfId="0" applyNumberFormat="1" applyBorder="1">
      <alignment vertical="center"/>
    </xf>
    <xf numFmtId="176" fontId="0" fillId="0" borderId="8" xfId="0" applyNumberFormat="1" applyBorder="1">
      <alignment vertical="center"/>
    </xf>
    <xf numFmtId="0" fontId="1" fillId="0" borderId="1" xfId="0" applyFont="1" applyBorder="1" applyAlignment="1">
      <alignment horizontal="right" vertical="center" wrapText="1"/>
    </xf>
    <xf numFmtId="0" fontId="0" fillId="0" borderId="0" xfId="0" applyAlignment="1">
      <alignment vertical="top" wrapText="1"/>
    </xf>
    <xf numFmtId="0" fontId="1" fillId="0" borderId="40" xfId="0" applyFont="1" applyBorder="1" applyAlignment="1">
      <alignment horizontal="right" vertical="center" wrapText="1"/>
    </xf>
    <xf numFmtId="49" fontId="1" fillId="0" borderId="2" xfId="0" applyNumberFormat="1" applyFont="1" applyBorder="1" applyAlignment="1">
      <alignment vertical="center" wrapText="1"/>
    </xf>
    <xf numFmtId="49" fontId="1" fillId="0" borderId="8" xfId="0" applyNumberFormat="1" applyFont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0" fillId="7" borderId="8" xfId="0" applyFill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53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176" fontId="1" fillId="0" borderId="4" xfId="0" applyNumberFormat="1" applyFont="1" applyBorder="1" applyAlignment="1">
      <alignment horizontal="left" vertical="center" wrapText="1"/>
    </xf>
    <xf numFmtId="176" fontId="1" fillId="0" borderId="8" xfId="0" applyNumberFormat="1" applyFont="1" applyBorder="1" applyAlignment="1">
      <alignment horizontal="left" vertical="center" wrapText="1"/>
    </xf>
    <xf numFmtId="0" fontId="1" fillId="0" borderId="51" xfId="0" applyFont="1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0" fontId="1" fillId="0" borderId="39" xfId="0" applyFont="1" applyBorder="1">
      <alignment vertical="center"/>
    </xf>
    <xf numFmtId="0" fontId="0" fillId="0" borderId="1" xfId="0" applyBorder="1" applyAlignment="1">
      <alignment horizontal="right" vertical="center" wrapText="1"/>
    </xf>
    <xf numFmtId="0" fontId="1" fillId="5" borderId="5" xfId="0" applyFont="1" applyFill="1" applyBorder="1">
      <alignment vertical="center"/>
    </xf>
    <xf numFmtId="0" fontId="1" fillId="5" borderId="8" xfId="0" applyFont="1" applyFill="1" applyBorder="1">
      <alignment vertical="center"/>
    </xf>
    <xf numFmtId="0" fontId="1" fillId="0" borderId="5" xfId="0" applyFont="1" applyBorder="1">
      <alignment vertical="center"/>
    </xf>
    <xf numFmtId="0" fontId="0" fillId="5" borderId="8" xfId="0" applyFill="1" applyBorder="1" applyAlignment="1">
      <alignment vertical="center" wrapText="1"/>
    </xf>
    <xf numFmtId="0" fontId="1" fillId="0" borderId="39" xfId="0" applyFont="1" applyBorder="1" applyAlignment="1">
      <alignment vertical="center" wrapText="1"/>
    </xf>
    <xf numFmtId="0" fontId="0" fillId="0" borderId="40" xfId="0" applyBorder="1" applyAlignment="1">
      <alignment horizontal="right" vertical="center" wrapText="1"/>
    </xf>
    <xf numFmtId="0" fontId="1" fillId="0" borderId="3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48" xfId="0" applyFont="1" applyBorder="1" applyAlignment="1">
      <alignment vertical="center" wrapText="1" shrinkToFit="1"/>
    </xf>
    <xf numFmtId="0" fontId="4" fillId="5" borderId="48" xfId="1" applyFill="1" applyBorder="1" applyAlignment="1" applyProtection="1">
      <alignment vertical="center" shrinkToFit="1"/>
    </xf>
    <xf numFmtId="0" fontId="8" fillId="5" borderId="53" xfId="1" applyFont="1" applyFill="1" applyBorder="1" applyAlignment="1" applyProtection="1">
      <alignment vertical="center" shrinkToFit="1"/>
    </xf>
    <xf numFmtId="0" fontId="8" fillId="5" borderId="49" xfId="1" applyFont="1" applyFill="1" applyBorder="1" applyAlignment="1" applyProtection="1">
      <alignment vertical="center" shrinkToFit="1"/>
    </xf>
    <xf numFmtId="176" fontId="0" fillId="0" borderId="8" xfId="0" applyNumberFormat="1" applyBorder="1" applyAlignment="1">
      <alignment horizontal="left" vertical="center"/>
    </xf>
    <xf numFmtId="0" fontId="0" fillId="0" borderId="5" xfId="0" applyBorder="1" applyAlignment="1">
      <alignment vertical="center" wrapText="1"/>
    </xf>
    <xf numFmtId="0" fontId="1" fillId="0" borderId="15" xfId="0" applyFont="1" applyBorder="1">
      <alignment vertical="center"/>
    </xf>
    <xf numFmtId="0" fontId="1" fillId="0" borderId="0" xfId="0" applyFont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8" fillId="0" borderId="48" xfId="1" applyFont="1" applyBorder="1" applyAlignment="1" applyProtection="1">
      <alignment vertical="center" shrinkToFit="1"/>
    </xf>
    <xf numFmtId="0" fontId="8" fillId="0" borderId="49" xfId="1" applyFont="1" applyBorder="1" applyAlignment="1" applyProtection="1">
      <alignment vertical="center"/>
    </xf>
    <xf numFmtId="0" fontId="9" fillId="0" borderId="48" xfId="1" applyFont="1" applyBorder="1" applyAlignment="1" applyProtection="1">
      <alignment vertical="center"/>
    </xf>
    <xf numFmtId="0" fontId="9" fillId="0" borderId="49" xfId="1" applyFont="1" applyBorder="1" applyAlignment="1" applyProtection="1">
      <alignment vertical="center"/>
    </xf>
    <xf numFmtId="0" fontId="8" fillId="0" borderId="53" xfId="1" applyFont="1" applyBorder="1" applyAlignment="1" applyProtection="1">
      <alignment vertical="center" shrinkToFit="1"/>
    </xf>
    <xf numFmtId="0" fontId="8" fillId="0" borderId="49" xfId="1" applyFont="1" applyBorder="1" applyAlignment="1" applyProtection="1">
      <alignment vertical="center" shrinkToFit="1"/>
    </xf>
    <xf numFmtId="0" fontId="0" fillId="0" borderId="26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1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1" fillId="0" borderId="48" xfId="0" applyFont="1" applyBorder="1" applyAlignment="1">
      <alignment vertical="center" shrinkToFit="1"/>
    </xf>
    <xf numFmtId="0" fontId="0" fillId="0" borderId="56" xfId="0" applyBorder="1" applyAlignment="1">
      <alignment vertical="center" shrinkToFit="1"/>
    </xf>
    <xf numFmtId="0" fontId="0" fillId="5" borderId="4" xfId="0" applyFill="1" applyBorder="1" applyAlignment="1">
      <alignment vertical="center" wrapText="1"/>
    </xf>
    <xf numFmtId="0" fontId="0" fillId="5" borderId="56" xfId="0" applyFill="1" applyBorder="1">
      <alignment vertical="center"/>
    </xf>
    <xf numFmtId="0" fontId="1" fillId="0" borderId="46" xfId="0" applyFont="1" applyBorder="1" applyAlignment="1">
      <alignment horizontal="right" vertical="center" wrapText="1"/>
    </xf>
    <xf numFmtId="0" fontId="1" fillId="6" borderId="2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 wrapText="1"/>
    </xf>
    <xf numFmtId="0" fontId="0" fillId="0" borderId="36" xfId="0" applyBorder="1" applyAlignment="1">
      <alignment horizontal="right" vertical="center" wrapText="1"/>
    </xf>
    <xf numFmtId="0" fontId="0" fillId="0" borderId="38" xfId="0" applyBorder="1">
      <alignment vertical="center"/>
    </xf>
    <xf numFmtId="0" fontId="0" fillId="0" borderId="47" xfId="0" applyBorder="1">
      <alignment vertical="center"/>
    </xf>
    <xf numFmtId="0" fontId="1" fillId="0" borderId="20" xfId="0" applyFont="1" applyBorder="1">
      <alignment vertical="center"/>
    </xf>
    <xf numFmtId="0" fontId="1" fillId="0" borderId="27" xfId="0" applyFont="1" applyBorder="1">
      <alignment vertical="center"/>
    </xf>
    <xf numFmtId="0" fontId="0" fillId="0" borderId="20" xfId="0" applyBorder="1" applyAlignment="1">
      <alignment vertical="center" wrapText="1"/>
    </xf>
    <xf numFmtId="0" fontId="1" fillId="0" borderId="53" xfId="0" applyFont="1" applyBorder="1" applyAlignment="1">
      <alignment vertical="center" shrinkToFit="1"/>
    </xf>
    <xf numFmtId="0" fontId="1" fillId="0" borderId="49" xfId="0" applyFont="1" applyBorder="1" applyAlignment="1">
      <alignment vertical="center" shrinkToFit="1"/>
    </xf>
    <xf numFmtId="0" fontId="4" fillId="5" borderId="50" xfId="1" applyFill="1" applyBorder="1" applyAlignment="1" applyProtection="1">
      <alignment vertical="center" shrinkToFit="1"/>
    </xf>
    <xf numFmtId="0" fontId="8" fillId="0" borderId="55" xfId="1" applyFont="1" applyBorder="1" applyAlignment="1" applyProtection="1">
      <alignment vertical="center" shrinkToFit="1"/>
    </xf>
    <xf numFmtId="0" fontId="8" fillId="0" borderId="54" xfId="1" applyFont="1" applyBorder="1" applyAlignment="1" applyProtection="1">
      <alignment vertical="center" shrinkToFit="1"/>
    </xf>
    <xf numFmtId="0" fontId="1" fillId="7" borderId="6" xfId="0" applyFont="1" applyFill="1" applyBorder="1" applyAlignment="1">
      <alignment vertical="center" wrapText="1"/>
    </xf>
    <xf numFmtId="0" fontId="0" fillId="7" borderId="7" xfId="0" applyFill="1" applyBorder="1" applyAlignment="1">
      <alignment vertical="center" wrapText="1"/>
    </xf>
    <xf numFmtId="0" fontId="1" fillId="0" borderId="50" xfId="0" applyFont="1" applyBorder="1" applyAlignment="1">
      <alignment vertical="center" wrapText="1"/>
    </xf>
    <xf numFmtId="0" fontId="0" fillId="0" borderId="54" xfId="0" applyBorder="1" applyAlignment="1">
      <alignment vertical="center" wrapText="1"/>
    </xf>
    <xf numFmtId="0" fontId="0" fillId="0" borderId="55" xfId="0" applyBorder="1" applyAlignment="1">
      <alignment vertical="center" wrapText="1"/>
    </xf>
    <xf numFmtId="0" fontId="0" fillId="0" borderId="53" xfId="0" applyBorder="1">
      <alignment vertical="center"/>
    </xf>
    <xf numFmtId="0" fontId="0" fillId="0" borderId="49" xfId="0" applyBorder="1">
      <alignment vertical="center"/>
    </xf>
    <xf numFmtId="0" fontId="8" fillId="0" borderId="53" xfId="1" applyFont="1" applyBorder="1" applyAlignment="1" applyProtection="1">
      <alignment vertical="center"/>
    </xf>
    <xf numFmtId="0" fontId="1" fillId="0" borderId="50" xfId="0" applyFont="1" applyBorder="1" applyAlignment="1">
      <alignment vertical="center" shrinkToFit="1"/>
    </xf>
    <xf numFmtId="0" fontId="0" fillId="0" borderId="54" xfId="0" applyBorder="1">
      <alignment vertical="center"/>
    </xf>
    <xf numFmtId="0" fontId="0" fillId="0" borderId="55" xfId="0" applyBorder="1">
      <alignment vertical="center"/>
    </xf>
    <xf numFmtId="0" fontId="0" fillId="5" borderId="54" xfId="0" applyFill="1" applyBorder="1" applyAlignment="1">
      <alignment vertical="center" shrinkToFit="1"/>
    </xf>
    <xf numFmtId="0" fontId="0" fillId="5" borderId="55" xfId="0" applyFill="1" applyBorder="1" applyAlignment="1">
      <alignment vertical="center" shrinkToFit="1"/>
    </xf>
    <xf numFmtId="0" fontId="1" fillId="0" borderId="54" xfId="0" applyFont="1" applyBorder="1" applyAlignment="1">
      <alignment vertical="center" shrinkToFit="1"/>
    </xf>
    <xf numFmtId="0" fontId="1" fillId="0" borderId="55" xfId="0" applyFont="1" applyBorder="1" applyAlignment="1">
      <alignment vertical="center" shrinkToFit="1"/>
    </xf>
    <xf numFmtId="0" fontId="4" fillId="2" borderId="48" xfId="1" applyFill="1" applyBorder="1" applyAlignment="1" applyProtection="1">
      <alignment vertical="center" shrinkToFit="1"/>
    </xf>
    <xf numFmtId="0" fontId="0" fillId="0" borderId="53" xfId="0" applyBorder="1" applyAlignment="1">
      <alignment vertical="center" shrinkToFit="1"/>
    </xf>
    <xf numFmtId="0" fontId="4" fillId="2" borderId="51" xfId="1" applyFill="1" applyBorder="1" applyAlignment="1" applyProtection="1">
      <alignment vertical="center" shrinkToFit="1"/>
    </xf>
    <xf numFmtId="0" fontId="0" fillId="5" borderId="53" xfId="0" applyFill="1" applyBorder="1">
      <alignment vertical="center"/>
    </xf>
    <xf numFmtId="0" fontId="0" fillId="5" borderId="49" xfId="0" applyFill="1" applyBorder="1">
      <alignment vertical="center"/>
    </xf>
    <xf numFmtId="0" fontId="8" fillId="0" borderId="50" xfId="1" applyFont="1" applyBorder="1" applyAlignment="1" applyProtection="1">
      <alignment vertical="center" shrinkToFit="1"/>
    </xf>
    <xf numFmtId="0" fontId="8" fillId="0" borderId="56" xfId="1" applyFont="1" applyBorder="1" applyAlignment="1" applyProtection="1">
      <alignment vertical="center"/>
    </xf>
    <xf numFmtId="0" fontId="9" fillId="0" borderId="48" xfId="1" applyFont="1" applyBorder="1" applyAlignment="1" applyProtection="1">
      <alignment vertical="center" shrinkToFit="1"/>
    </xf>
    <xf numFmtId="0" fontId="1" fillId="0" borderId="49" xfId="0" applyFont="1" applyBorder="1">
      <alignment vertical="center"/>
    </xf>
    <xf numFmtId="176" fontId="0" fillId="0" borderId="4" xfId="0" applyNumberFormat="1" applyBorder="1" applyAlignment="1">
      <alignment horizontal="left" vertical="center"/>
    </xf>
    <xf numFmtId="0" fontId="8" fillId="0" borderId="51" xfId="1" applyFont="1" applyBorder="1" applyAlignment="1" applyProtection="1">
      <alignment vertical="center" shrinkToFit="1"/>
    </xf>
    <xf numFmtId="0" fontId="4" fillId="5" borderId="51" xfId="1" applyFill="1" applyBorder="1" applyAlignment="1" applyProtection="1">
      <alignment vertical="center" shrinkToFit="1"/>
    </xf>
    <xf numFmtId="0" fontId="1" fillId="0" borderId="47" xfId="0" applyFont="1" applyBorder="1" applyAlignment="1">
      <alignment horizontal="right" vertical="center" wrapText="1"/>
    </xf>
    <xf numFmtId="49" fontId="1" fillId="0" borderId="31" xfId="0" applyNumberFormat="1" applyFont="1" applyBorder="1" applyAlignment="1">
      <alignment horizontal="right" vertical="center" wrapText="1"/>
    </xf>
    <xf numFmtId="0" fontId="0" fillId="0" borderId="33" xfId="0" applyBorder="1">
      <alignment vertical="center"/>
    </xf>
    <xf numFmtId="0" fontId="1" fillId="5" borderId="3" xfId="0" applyFont="1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11" fillId="0" borderId="27" xfId="0" applyFont="1" applyBorder="1" applyAlignment="1">
      <alignment vertical="center" wrapText="1"/>
    </xf>
    <xf numFmtId="0" fontId="1" fillId="0" borderId="43" xfId="0" applyFont="1" applyBorder="1" applyAlignment="1">
      <alignment horizontal="right" vertical="center" wrapText="1"/>
    </xf>
    <xf numFmtId="0" fontId="0" fillId="0" borderId="38" xfId="0" applyBorder="1" applyAlignment="1">
      <alignment horizontal="right" vertical="center"/>
    </xf>
    <xf numFmtId="0" fontId="0" fillId="0" borderId="34" xfId="0" applyBorder="1">
      <alignment vertical="center"/>
    </xf>
    <xf numFmtId="49" fontId="1" fillId="0" borderId="19" xfId="0" applyNumberFormat="1" applyFont="1" applyBorder="1" applyAlignment="1">
      <alignment horizontal="right" vertical="center" wrapText="1"/>
    </xf>
    <xf numFmtId="0" fontId="7" fillId="0" borderId="36" xfId="0" applyFont="1" applyBorder="1" applyAlignment="1">
      <alignment horizontal="right" vertical="center" wrapText="1"/>
    </xf>
    <xf numFmtId="0" fontId="7" fillId="0" borderId="38" xfId="0" applyFont="1" applyBorder="1" applyAlignment="1">
      <alignment horizontal="right" vertical="center" wrapText="1"/>
    </xf>
    <xf numFmtId="0" fontId="7" fillId="0" borderId="34" xfId="0" applyFont="1" applyBorder="1" applyAlignment="1">
      <alignment horizontal="right" vertical="center" wrapText="1"/>
    </xf>
    <xf numFmtId="0" fontId="1" fillId="0" borderId="24" xfId="0" applyFont="1" applyBorder="1">
      <alignment vertical="center"/>
    </xf>
    <xf numFmtId="0" fontId="1" fillId="0" borderId="28" xfId="0" applyFont="1" applyBorder="1" applyAlignment="1">
      <alignment horizontal="right" vertical="center" wrapText="1"/>
    </xf>
    <xf numFmtId="0" fontId="1" fillId="0" borderId="44" xfId="0" applyFont="1" applyBorder="1" applyAlignment="1">
      <alignment vertical="center" wrapText="1"/>
    </xf>
    <xf numFmtId="0" fontId="1" fillId="0" borderId="45" xfId="0" applyFont="1" applyBorder="1" applyAlignment="1">
      <alignment vertical="center" wrapText="1"/>
    </xf>
    <xf numFmtId="0" fontId="1" fillId="0" borderId="24" xfId="0" applyFont="1" applyBorder="1" applyAlignment="1">
      <alignment vertical="center" wrapText="1"/>
    </xf>
    <xf numFmtId="0" fontId="1" fillId="7" borderId="7" xfId="0" applyFont="1" applyFill="1" applyBorder="1" applyAlignment="1">
      <alignment vertical="center" wrapText="1"/>
    </xf>
    <xf numFmtId="0" fontId="1" fillId="0" borderId="25" xfId="0" applyFont="1" applyBorder="1">
      <alignment vertical="center"/>
    </xf>
    <xf numFmtId="0" fontId="1" fillId="5" borderId="2" xfId="0" applyFont="1" applyFill="1" applyBorder="1">
      <alignment vertical="center"/>
    </xf>
    <xf numFmtId="0" fontId="1" fillId="2" borderId="4" xfId="0" applyFont="1" applyFill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50" xfId="1" applyFont="1" applyBorder="1" applyAlignment="1" applyProtection="1">
      <alignment vertical="center" wrapText="1" shrinkToFit="1"/>
    </xf>
    <xf numFmtId="0" fontId="1" fillId="0" borderId="55" xfId="0" applyFont="1" applyBorder="1" applyAlignment="1">
      <alignment vertical="center" wrapText="1"/>
    </xf>
    <xf numFmtId="0" fontId="0" fillId="0" borderId="8" xfId="0" applyBorder="1" applyAlignment="1">
      <alignment horizontal="center" vertical="center" wrapText="1"/>
    </xf>
    <xf numFmtId="0" fontId="8" fillId="5" borderId="53" xfId="1" applyFont="1" applyFill="1" applyBorder="1" applyAlignment="1" applyProtection="1">
      <alignment vertical="center"/>
    </xf>
    <xf numFmtId="0" fontId="8" fillId="5" borderId="49" xfId="1" applyFont="1" applyFill="1" applyBorder="1" applyAlignment="1" applyProtection="1">
      <alignment vertical="center"/>
    </xf>
    <xf numFmtId="0" fontId="8" fillId="0" borderId="54" xfId="1" applyFont="1" applyBorder="1" applyAlignment="1" applyProtection="1">
      <alignment vertical="center"/>
    </xf>
    <xf numFmtId="0" fontId="8" fillId="0" borderId="55" xfId="1" applyFont="1" applyBorder="1" applyAlignment="1" applyProtection="1">
      <alignment vertical="center"/>
    </xf>
    <xf numFmtId="0" fontId="0" fillId="0" borderId="34" xfId="0" applyBorder="1" applyAlignment="1">
      <alignment vertical="center" wrapText="1"/>
    </xf>
    <xf numFmtId="0" fontId="0" fillId="0" borderId="41" xfId="0" applyBorder="1">
      <alignment vertical="center"/>
    </xf>
    <xf numFmtId="49" fontId="1" fillId="0" borderId="36" xfId="0" applyNumberFormat="1" applyFont="1" applyBorder="1" applyAlignment="1">
      <alignment horizontal="right" vertical="center" wrapText="1"/>
    </xf>
    <xf numFmtId="0" fontId="0" fillId="0" borderId="38" xfId="0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1" fillId="0" borderId="29" xfId="0" applyFont="1" applyBorder="1" applyAlignment="1">
      <alignment horizontal="right" vertical="center" wrapText="1"/>
    </xf>
    <xf numFmtId="0" fontId="0" fillId="0" borderId="30" xfId="0" applyBorder="1" applyAlignment="1">
      <alignment horizontal="right" vertical="center" wrapText="1"/>
    </xf>
    <xf numFmtId="0" fontId="0" fillId="0" borderId="42" xfId="0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4" fillId="5" borderId="49" xfId="1" applyFill="1" applyBorder="1" applyAlignment="1" applyProtection="1">
      <alignment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R458"/>
  <sheetViews>
    <sheetView tabSelected="1" view="pageBreakPreview" topLeftCell="A88" zoomScale="70" zoomScaleNormal="70" zoomScaleSheetLayoutView="70" zoomScalePageLayoutView="60" workbookViewId="0">
      <selection activeCell="P85" sqref="P85"/>
    </sheetView>
  </sheetViews>
  <sheetFormatPr defaultColWidth="2" defaultRowHeight="14.25" x14ac:dyDescent="0.15"/>
  <cols>
    <col min="1" max="1" width="24" style="1" customWidth="1"/>
    <col min="2" max="2" width="12.5" style="1" customWidth="1"/>
    <col min="3" max="3" width="16.125" style="1" customWidth="1"/>
    <col min="4" max="4" width="29.375" style="4" bestFit="1" customWidth="1"/>
    <col min="5" max="5" width="11.625" style="1" bestFit="1" customWidth="1"/>
    <col min="6" max="6" width="12.5" style="1" customWidth="1"/>
    <col min="7" max="7" width="11.625" style="1" customWidth="1"/>
    <col min="8" max="8" width="11.5" style="1" bestFit="1" customWidth="1"/>
    <col min="9" max="9" width="12.5" style="1" customWidth="1"/>
    <col min="10" max="10" width="14.375" style="1" customWidth="1"/>
    <col min="11" max="13" width="5.625" style="1" hidden="1" customWidth="1"/>
    <col min="14" max="14" width="10.625" style="1" customWidth="1"/>
    <col min="15" max="15" width="11.625" style="1" bestFit="1" customWidth="1"/>
    <col min="16" max="16" width="23.125" style="1" customWidth="1"/>
    <col min="17" max="17" width="10.625" style="1" customWidth="1"/>
    <col min="18" max="18" width="23.375" style="1" customWidth="1"/>
    <col min="19" max="16384" width="2" style="1"/>
  </cols>
  <sheetData>
    <row r="1" spans="1:17" ht="18.75" x14ac:dyDescent="0.15">
      <c r="A1" s="453" t="s">
        <v>675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  <c r="L1" s="454"/>
      <c r="M1" s="454"/>
      <c r="N1" s="454"/>
      <c r="O1" s="454"/>
      <c r="P1" s="454"/>
      <c r="Q1" s="454"/>
    </row>
    <row r="2" spans="1:17" ht="15" thickBot="1" x14ac:dyDescent="0.2"/>
    <row r="3" spans="1:17" ht="15" thickBot="1" x14ac:dyDescent="0.2">
      <c r="A3" s="46" t="s">
        <v>0</v>
      </c>
      <c r="B3" s="47" t="s">
        <v>1</v>
      </c>
      <c r="C3" s="47" t="s">
        <v>239</v>
      </c>
      <c r="D3" s="47" t="s">
        <v>335</v>
      </c>
      <c r="E3" s="47" t="s">
        <v>2</v>
      </c>
      <c r="F3" s="47" t="s">
        <v>3</v>
      </c>
      <c r="G3" s="47" t="s">
        <v>900</v>
      </c>
      <c r="H3" s="88" t="s">
        <v>901</v>
      </c>
      <c r="I3" s="89" t="s">
        <v>5</v>
      </c>
      <c r="J3" s="47" t="s">
        <v>6</v>
      </c>
      <c r="K3" s="48" t="s">
        <v>882</v>
      </c>
      <c r="L3" s="48" t="s">
        <v>718</v>
      </c>
      <c r="M3" s="48" t="s">
        <v>721</v>
      </c>
      <c r="N3" s="48" t="s">
        <v>7</v>
      </c>
      <c r="O3" s="47" t="s">
        <v>673</v>
      </c>
      <c r="P3" s="47" t="s">
        <v>4</v>
      </c>
      <c r="Q3" s="150" t="s">
        <v>84</v>
      </c>
    </row>
    <row r="4" spans="1:17" ht="39.950000000000003" customHeight="1" thickBot="1" x14ac:dyDescent="0.2">
      <c r="A4" s="16" t="s">
        <v>187</v>
      </c>
      <c r="B4" s="17" t="s">
        <v>8</v>
      </c>
      <c r="C4" s="17" t="s">
        <v>187</v>
      </c>
      <c r="D4" s="17" t="s">
        <v>796</v>
      </c>
      <c r="E4" s="17"/>
      <c r="F4" s="17" t="s">
        <v>238</v>
      </c>
      <c r="G4" s="17" t="s">
        <v>237</v>
      </c>
      <c r="H4" s="106" t="s">
        <v>247</v>
      </c>
      <c r="I4" s="90"/>
      <c r="J4" s="30" t="s">
        <v>86</v>
      </c>
      <c r="K4" s="17"/>
      <c r="L4" s="17"/>
      <c r="M4" s="79" t="s">
        <v>719</v>
      </c>
      <c r="N4" s="18" t="s">
        <v>188</v>
      </c>
      <c r="O4" s="17" t="s">
        <v>1065</v>
      </c>
      <c r="P4" s="17" t="s">
        <v>189</v>
      </c>
      <c r="Q4" s="151"/>
    </row>
    <row r="5" spans="1:17" ht="30" customHeight="1" x14ac:dyDescent="0.15">
      <c r="A5" s="316" t="s">
        <v>172</v>
      </c>
      <c r="B5" s="310" t="s">
        <v>8</v>
      </c>
      <c r="C5" s="9" t="s">
        <v>240</v>
      </c>
      <c r="D5" s="9" t="s">
        <v>748</v>
      </c>
      <c r="E5" s="9"/>
      <c r="F5" s="9"/>
      <c r="G5" s="9"/>
      <c r="H5" s="107"/>
      <c r="I5" s="91"/>
      <c r="J5" s="381" t="s">
        <v>86</v>
      </c>
      <c r="K5" s="8"/>
      <c r="L5" s="8"/>
      <c r="M5" s="47" t="s">
        <v>719</v>
      </c>
      <c r="N5" s="367" t="s">
        <v>173</v>
      </c>
      <c r="O5" s="310" t="s">
        <v>1064</v>
      </c>
      <c r="P5" s="310" t="s">
        <v>174</v>
      </c>
      <c r="Q5" s="458"/>
    </row>
    <row r="6" spans="1:17" ht="30" customHeight="1" x14ac:dyDescent="0.15">
      <c r="A6" s="317"/>
      <c r="B6" s="327"/>
      <c r="C6" s="2" t="s">
        <v>241</v>
      </c>
      <c r="D6" s="2" t="s">
        <v>749</v>
      </c>
      <c r="E6" s="2"/>
      <c r="F6" s="2"/>
      <c r="G6" s="2"/>
      <c r="H6" s="108"/>
      <c r="I6" s="92"/>
      <c r="J6" s="382"/>
      <c r="K6" s="5"/>
      <c r="L6" s="5"/>
      <c r="M6" s="72" t="s">
        <v>719</v>
      </c>
      <c r="N6" s="368"/>
      <c r="O6" s="327"/>
      <c r="P6" s="327"/>
      <c r="Q6" s="471"/>
    </row>
    <row r="7" spans="1:17" ht="30" customHeight="1" thickBot="1" x14ac:dyDescent="0.2">
      <c r="A7" s="431"/>
      <c r="B7" s="307"/>
      <c r="C7" s="11" t="s">
        <v>242</v>
      </c>
      <c r="D7" s="11" t="s">
        <v>750</v>
      </c>
      <c r="E7" s="11"/>
      <c r="F7" s="11"/>
      <c r="G7" s="11"/>
      <c r="H7" s="109"/>
      <c r="I7" s="93"/>
      <c r="J7" s="383"/>
      <c r="K7" s="15"/>
      <c r="L7" s="15"/>
      <c r="M7" s="67" t="s">
        <v>719</v>
      </c>
      <c r="N7" s="369"/>
      <c r="O7" s="307"/>
      <c r="P7" s="307"/>
      <c r="Q7" s="472"/>
    </row>
    <row r="8" spans="1:17" ht="50.1" customHeight="1" x14ac:dyDescent="0.15">
      <c r="A8" s="325" t="s">
        <v>102</v>
      </c>
      <c r="B8" s="321" t="s">
        <v>8</v>
      </c>
      <c r="C8" s="9" t="s">
        <v>240</v>
      </c>
      <c r="D8" s="9" t="s">
        <v>344</v>
      </c>
      <c r="E8" s="9"/>
      <c r="F8" s="9"/>
      <c r="G8" s="8" t="s">
        <v>245</v>
      </c>
      <c r="H8" s="312">
        <v>1910.7</v>
      </c>
      <c r="I8" s="91"/>
      <c r="J8" s="345" t="s">
        <v>86</v>
      </c>
      <c r="K8" s="9"/>
      <c r="L8" s="9"/>
      <c r="M8" s="70" t="s">
        <v>719</v>
      </c>
      <c r="N8" s="379" t="s">
        <v>103</v>
      </c>
      <c r="O8" s="321" t="s">
        <v>1064</v>
      </c>
      <c r="P8" s="321" t="s">
        <v>128</v>
      </c>
      <c r="Q8" s="473" t="str">
        <f>HYPERLINK("http://www.noushofumiko.com/asagao-karasu.JPG")</f>
        <v>http://www.noushofumiko.com/asagao-karasu.JPG</v>
      </c>
    </row>
    <row r="9" spans="1:17" ht="50.1" customHeight="1" x14ac:dyDescent="0.15">
      <c r="A9" s="452"/>
      <c r="B9" s="335"/>
      <c r="C9" s="2" t="s">
        <v>243</v>
      </c>
      <c r="D9" s="2" t="s">
        <v>345</v>
      </c>
      <c r="E9" s="2"/>
      <c r="F9" s="2"/>
      <c r="G9" s="2" t="s">
        <v>246</v>
      </c>
      <c r="H9" s="432"/>
      <c r="I9" s="92"/>
      <c r="J9" s="335"/>
      <c r="K9" s="41"/>
      <c r="L9" s="41"/>
      <c r="M9" s="76" t="s">
        <v>719</v>
      </c>
      <c r="N9" s="335"/>
      <c r="O9" s="335"/>
      <c r="P9" s="335"/>
      <c r="Q9" s="475"/>
    </row>
    <row r="10" spans="1:17" ht="20.100000000000001" customHeight="1" thickBot="1" x14ac:dyDescent="0.2">
      <c r="A10" s="451"/>
      <c r="B10" s="339"/>
      <c r="C10" s="11" t="s">
        <v>244</v>
      </c>
      <c r="D10" s="11" t="s">
        <v>759</v>
      </c>
      <c r="E10" s="11"/>
      <c r="F10" s="11"/>
      <c r="G10" s="11"/>
      <c r="H10" s="109"/>
      <c r="I10" s="93"/>
      <c r="J10" s="339"/>
      <c r="K10" s="40"/>
      <c r="L10" s="40"/>
      <c r="M10" s="77" t="s">
        <v>719</v>
      </c>
      <c r="N10" s="339"/>
      <c r="O10" s="339"/>
      <c r="P10" s="339"/>
      <c r="Q10" s="474"/>
    </row>
    <row r="11" spans="1:17" ht="58.5" customHeight="1" x14ac:dyDescent="0.15">
      <c r="A11" s="325" t="s">
        <v>142</v>
      </c>
      <c r="B11" s="321" t="s">
        <v>8</v>
      </c>
      <c r="C11" s="9" t="s">
        <v>248</v>
      </c>
      <c r="D11" s="9" t="s">
        <v>578</v>
      </c>
      <c r="E11" s="9" t="s">
        <v>120</v>
      </c>
      <c r="F11" s="9" t="s">
        <v>121</v>
      </c>
      <c r="G11" s="9" t="s">
        <v>606</v>
      </c>
      <c r="H11" s="110" t="s">
        <v>613</v>
      </c>
      <c r="I11" s="349" t="s">
        <v>9</v>
      </c>
      <c r="J11" s="476" t="s">
        <v>861</v>
      </c>
      <c r="K11" s="400" t="s">
        <v>719</v>
      </c>
      <c r="L11" s="9"/>
      <c r="M11" s="9"/>
      <c r="N11" s="379">
        <v>47743</v>
      </c>
      <c r="O11" s="321" t="s">
        <v>883</v>
      </c>
      <c r="P11" s="321" t="s">
        <v>1030</v>
      </c>
      <c r="Q11" s="473" t="str">
        <f>HYPERLINK("http://www.noushofumiko.com/usagi-fue.JPG")</f>
        <v>http://www.noushofumiko.com/usagi-fue.JPG</v>
      </c>
    </row>
    <row r="12" spans="1:17" ht="39.950000000000003" customHeight="1" thickBot="1" x14ac:dyDescent="0.2">
      <c r="A12" s="451"/>
      <c r="B12" s="339"/>
      <c r="C12" s="11" t="s">
        <v>249</v>
      </c>
      <c r="D12" s="11" t="s">
        <v>540</v>
      </c>
      <c r="E12" s="11" t="s">
        <v>120</v>
      </c>
      <c r="F12" s="11" t="s">
        <v>92</v>
      </c>
      <c r="G12" s="11" t="s">
        <v>539</v>
      </c>
      <c r="H12" s="109" t="s">
        <v>541</v>
      </c>
      <c r="I12" s="457"/>
      <c r="J12" s="477"/>
      <c r="K12" s="531"/>
      <c r="L12" s="40"/>
      <c r="M12" s="40"/>
      <c r="N12" s="339"/>
      <c r="O12" s="339"/>
      <c r="P12" s="339"/>
      <c r="Q12" s="474"/>
    </row>
    <row r="13" spans="1:17" ht="39.950000000000003" customHeight="1" x14ac:dyDescent="0.15">
      <c r="A13" s="316" t="s">
        <v>10</v>
      </c>
      <c r="B13" s="310" t="s">
        <v>8</v>
      </c>
      <c r="C13" s="321" t="s">
        <v>250</v>
      </c>
      <c r="D13" s="321" t="s">
        <v>346</v>
      </c>
      <c r="E13" s="321" t="s">
        <v>120</v>
      </c>
      <c r="F13" s="321" t="s">
        <v>92</v>
      </c>
      <c r="G13" s="321" t="s">
        <v>252</v>
      </c>
      <c r="H13" s="385" t="s">
        <v>899</v>
      </c>
      <c r="I13" s="91" t="s">
        <v>9</v>
      </c>
      <c r="J13" s="31" t="s">
        <v>11</v>
      </c>
      <c r="K13" s="9"/>
      <c r="L13" s="70" t="s">
        <v>719</v>
      </c>
      <c r="M13" s="9"/>
      <c r="N13" s="379">
        <v>1599</v>
      </c>
      <c r="O13" s="321" t="s">
        <v>639</v>
      </c>
      <c r="P13" s="9" t="s">
        <v>125</v>
      </c>
      <c r="Q13" s="152" t="str">
        <f>HYPERLINK("http://www.noushofumiko.com/usagitokame-nipp.jpg")</f>
        <v>http://www.noushofumiko.com/usagitokame-nipp.jpg</v>
      </c>
    </row>
    <row r="14" spans="1:17" ht="39.950000000000003" customHeight="1" x14ac:dyDescent="0.15">
      <c r="A14" s="317"/>
      <c r="B14" s="327"/>
      <c r="C14" s="338"/>
      <c r="D14" s="338"/>
      <c r="E14" s="338"/>
      <c r="F14" s="338"/>
      <c r="G14" s="338"/>
      <c r="H14" s="374"/>
      <c r="I14" s="92"/>
      <c r="J14" s="33" t="s">
        <v>34</v>
      </c>
      <c r="K14" s="2"/>
      <c r="L14" s="344" t="s">
        <v>719</v>
      </c>
      <c r="M14" s="2"/>
      <c r="N14" s="426"/>
      <c r="O14" s="335"/>
      <c r="P14" s="2" t="s">
        <v>1032</v>
      </c>
      <c r="Q14" s="155"/>
    </row>
    <row r="15" spans="1:17" ht="39.950000000000003" customHeight="1" x14ac:dyDescent="0.15">
      <c r="A15" s="317"/>
      <c r="B15" s="327"/>
      <c r="C15" s="338"/>
      <c r="D15" s="338"/>
      <c r="E15" s="338"/>
      <c r="F15" s="338"/>
      <c r="G15" s="338"/>
      <c r="H15" s="374"/>
      <c r="I15" s="92"/>
      <c r="J15" s="33" t="s">
        <v>992</v>
      </c>
      <c r="K15" s="2"/>
      <c r="L15" s="344"/>
      <c r="M15" s="2"/>
      <c r="N15" s="7">
        <v>1862</v>
      </c>
      <c r="O15" s="41"/>
      <c r="P15" s="2" t="s">
        <v>993</v>
      </c>
      <c r="Q15" s="161" t="str">
        <f>HYPERLINK("http://www.noushofumiko.com/usagitokame-orient.jpg")</f>
        <v>http://www.noushofumiko.com/usagitokame-orient.jpg</v>
      </c>
    </row>
    <row r="16" spans="1:17" ht="39.950000000000003" customHeight="1" x14ac:dyDescent="0.15">
      <c r="A16" s="317"/>
      <c r="B16" s="327"/>
      <c r="C16" s="388" t="s">
        <v>251</v>
      </c>
      <c r="D16" s="338" t="s">
        <v>1047</v>
      </c>
      <c r="E16" s="338" t="s">
        <v>1048</v>
      </c>
      <c r="F16" s="338" t="s">
        <v>121</v>
      </c>
      <c r="G16" s="338" t="s">
        <v>544</v>
      </c>
      <c r="H16" s="374" t="s">
        <v>1049</v>
      </c>
      <c r="I16" s="92"/>
      <c r="J16" s="33" t="s">
        <v>85</v>
      </c>
      <c r="K16" s="2"/>
      <c r="L16" s="344"/>
      <c r="M16" s="2"/>
      <c r="N16" s="7">
        <v>43</v>
      </c>
      <c r="O16" s="2"/>
      <c r="P16" s="2" t="s">
        <v>672</v>
      </c>
      <c r="Q16" s="161" t="str">
        <f>HYPERLINK("http://www.noushofumiko.com/usagitokame-uguisu.JPG")</f>
        <v>http://www.noushofumiko.com/usagitokame-uguisu.JPG</v>
      </c>
    </row>
    <row r="17" spans="1:18" ht="20.100000000000001" customHeight="1" x14ac:dyDescent="0.15">
      <c r="A17" s="317"/>
      <c r="B17" s="327"/>
      <c r="C17" s="388"/>
      <c r="D17" s="338"/>
      <c r="E17" s="338"/>
      <c r="F17" s="338"/>
      <c r="G17" s="338"/>
      <c r="H17" s="374"/>
      <c r="I17" s="92"/>
      <c r="J17" s="33" t="s">
        <v>1050</v>
      </c>
      <c r="K17" s="2"/>
      <c r="L17" s="72"/>
      <c r="M17" s="2"/>
      <c r="N17" s="7">
        <v>320</v>
      </c>
      <c r="O17" s="2"/>
      <c r="P17" s="2" t="s">
        <v>1037</v>
      </c>
      <c r="Q17" s="189"/>
    </row>
    <row r="18" spans="1:18" ht="20.100000000000001" customHeight="1" thickBot="1" x14ac:dyDescent="0.2">
      <c r="A18" s="431"/>
      <c r="B18" s="307"/>
      <c r="C18" s="347"/>
      <c r="D18" s="340"/>
      <c r="E18" s="340"/>
      <c r="F18" s="340"/>
      <c r="G18" s="340"/>
      <c r="H18" s="462"/>
      <c r="I18" s="93"/>
      <c r="J18" s="32" t="s">
        <v>1051</v>
      </c>
      <c r="K18" s="11"/>
      <c r="L18" s="71"/>
      <c r="M18" s="11"/>
      <c r="N18" s="12">
        <v>870</v>
      </c>
      <c r="O18" s="11"/>
      <c r="P18" s="11" t="s">
        <v>1037</v>
      </c>
      <c r="Q18" s="206"/>
    </row>
    <row r="19" spans="1:18" ht="50.1" customHeight="1" x14ac:dyDescent="0.15">
      <c r="A19" s="316" t="s">
        <v>648</v>
      </c>
      <c r="B19" s="310" t="s">
        <v>8</v>
      </c>
      <c r="C19" s="9" t="s">
        <v>253</v>
      </c>
      <c r="D19" s="9" t="s">
        <v>369</v>
      </c>
      <c r="E19" s="9"/>
      <c r="F19" s="9"/>
      <c r="G19" s="9" t="s">
        <v>372</v>
      </c>
      <c r="H19" s="107" t="s">
        <v>379</v>
      </c>
      <c r="I19" s="354" t="s">
        <v>9</v>
      </c>
      <c r="J19" s="51" t="s">
        <v>375</v>
      </c>
      <c r="K19" s="8"/>
      <c r="L19" s="8"/>
      <c r="M19" s="8"/>
      <c r="N19" s="10" t="s">
        <v>989</v>
      </c>
      <c r="O19" s="186">
        <v>9953</v>
      </c>
      <c r="P19" s="8" t="s">
        <v>988</v>
      </c>
      <c r="Q19" s="144" t="str">
        <f>HYPERLINK("http://www.noushofumiko.com/ushiwaka-asagao.jpg")</f>
        <v>http://www.noushofumiko.com/ushiwaka-asagao.jpg</v>
      </c>
      <c r="R19" s="442"/>
    </row>
    <row r="20" spans="1:18" ht="50.1" customHeight="1" x14ac:dyDescent="0.15">
      <c r="A20" s="318"/>
      <c r="B20" s="328"/>
      <c r="C20" s="2" t="s">
        <v>288</v>
      </c>
      <c r="D20" s="2" t="s">
        <v>344</v>
      </c>
      <c r="E20" s="2"/>
      <c r="F20" s="2"/>
      <c r="G20" s="2" t="s">
        <v>373</v>
      </c>
      <c r="H20" s="108">
        <v>1910.7</v>
      </c>
      <c r="I20" s="450"/>
      <c r="J20" s="463" t="s">
        <v>374</v>
      </c>
      <c r="K20" s="3"/>
      <c r="L20" s="3"/>
      <c r="M20" s="3"/>
      <c r="N20" s="397" t="s">
        <v>650</v>
      </c>
      <c r="O20" s="306" t="s">
        <v>649</v>
      </c>
      <c r="P20" s="306" t="s">
        <v>651</v>
      </c>
      <c r="Q20" s="420"/>
      <c r="R20" s="409"/>
    </row>
    <row r="21" spans="1:18" ht="50.1" customHeight="1" thickBot="1" x14ac:dyDescent="0.2">
      <c r="A21" s="324"/>
      <c r="B21" s="329"/>
      <c r="C21" s="11" t="s">
        <v>248</v>
      </c>
      <c r="D21" s="11" t="s">
        <v>377</v>
      </c>
      <c r="E21" s="11"/>
      <c r="F21" s="11"/>
      <c r="G21" s="11" t="s">
        <v>378</v>
      </c>
      <c r="H21" s="109" t="s">
        <v>380</v>
      </c>
      <c r="I21" s="355"/>
      <c r="J21" s="464"/>
      <c r="K21" s="15"/>
      <c r="L21" s="15"/>
      <c r="M21" s="15"/>
      <c r="N21" s="369"/>
      <c r="O21" s="307"/>
      <c r="P21" s="307"/>
      <c r="Q21" s="421"/>
      <c r="R21" s="409"/>
    </row>
    <row r="22" spans="1:18" x14ac:dyDescent="0.15">
      <c r="A22" s="316" t="s">
        <v>14</v>
      </c>
      <c r="B22" s="310" t="s">
        <v>8</v>
      </c>
      <c r="C22" s="330" t="s">
        <v>253</v>
      </c>
      <c r="D22" s="310" t="s">
        <v>347</v>
      </c>
      <c r="E22" s="310" t="s">
        <v>120</v>
      </c>
      <c r="F22" s="310" t="s">
        <v>121</v>
      </c>
      <c r="G22" s="310" t="s">
        <v>254</v>
      </c>
      <c r="H22" s="312" t="s">
        <v>255</v>
      </c>
      <c r="I22" s="91"/>
      <c r="J22" s="31" t="s">
        <v>43</v>
      </c>
      <c r="K22" s="8"/>
      <c r="L22" s="400" t="s">
        <v>719</v>
      </c>
      <c r="M22" s="8"/>
      <c r="N22" s="367">
        <v>1206</v>
      </c>
      <c r="O22" s="310" t="s">
        <v>676</v>
      </c>
      <c r="P22" s="9" t="s">
        <v>60</v>
      </c>
      <c r="Q22" s="152" t="str">
        <f>HYPERLINK("http://www.noushofumiko.com/ushiwakafue-nipp.jpg")</f>
        <v>http://www.noushofumiko.com/ushiwakafue-nipp.jpg</v>
      </c>
    </row>
    <row r="23" spans="1:18" ht="36" customHeight="1" x14ac:dyDescent="0.15">
      <c r="A23" s="317"/>
      <c r="B23" s="327"/>
      <c r="C23" s="460"/>
      <c r="D23" s="311"/>
      <c r="E23" s="328"/>
      <c r="F23" s="328"/>
      <c r="G23" s="328"/>
      <c r="H23" s="313"/>
      <c r="I23" s="92" t="s">
        <v>9</v>
      </c>
      <c r="J23" s="33" t="s">
        <v>12</v>
      </c>
      <c r="K23" s="61"/>
      <c r="L23" s="443"/>
      <c r="M23" s="61"/>
      <c r="N23" s="384"/>
      <c r="O23" s="311"/>
      <c r="P23" s="2" t="s">
        <v>154</v>
      </c>
      <c r="Q23" s="155"/>
    </row>
    <row r="24" spans="1:18" ht="20.100000000000001" customHeight="1" x14ac:dyDescent="0.15">
      <c r="A24" s="317"/>
      <c r="B24" s="327"/>
      <c r="C24" s="306" t="s">
        <v>249</v>
      </c>
      <c r="D24" s="306" t="s">
        <v>540</v>
      </c>
      <c r="E24" s="328"/>
      <c r="F24" s="306" t="s">
        <v>92</v>
      </c>
      <c r="G24" s="328"/>
      <c r="H24" s="313"/>
      <c r="I24" s="94" t="s">
        <v>9</v>
      </c>
      <c r="J24" s="34" t="s">
        <v>86</v>
      </c>
      <c r="K24" s="3"/>
      <c r="L24" s="422" t="s">
        <v>719</v>
      </c>
      <c r="M24" s="5"/>
      <c r="N24" s="13">
        <v>1204</v>
      </c>
      <c r="O24" s="3"/>
      <c r="P24" s="3"/>
      <c r="Q24" s="156"/>
    </row>
    <row r="25" spans="1:18" ht="20.100000000000001" customHeight="1" x14ac:dyDescent="0.15">
      <c r="A25" s="317"/>
      <c r="B25" s="327"/>
      <c r="C25" s="327"/>
      <c r="D25" s="327"/>
      <c r="E25" s="328"/>
      <c r="F25" s="327"/>
      <c r="G25" s="328"/>
      <c r="H25" s="313"/>
      <c r="I25" s="94" t="s">
        <v>9</v>
      </c>
      <c r="J25" s="34" t="s">
        <v>1033</v>
      </c>
      <c r="K25" s="5"/>
      <c r="L25" s="423"/>
      <c r="M25" s="5"/>
      <c r="N25" s="7"/>
      <c r="O25" s="3"/>
      <c r="P25" s="3" t="s">
        <v>1032</v>
      </c>
      <c r="Q25" s="156"/>
    </row>
    <row r="26" spans="1:18" ht="20.100000000000001" customHeight="1" x14ac:dyDescent="0.15">
      <c r="A26" s="317"/>
      <c r="B26" s="327"/>
      <c r="C26" s="327"/>
      <c r="D26" s="327"/>
      <c r="E26" s="328"/>
      <c r="F26" s="327"/>
      <c r="G26" s="328"/>
      <c r="H26" s="313"/>
      <c r="I26" s="94"/>
      <c r="J26" s="34" t="s">
        <v>1058</v>
      </c>
      <c r="K26" s="5"/>
      <c r="L26" s="423"/>
      <c r="M26" s="5"/>
      <c r="N26" s="7">
        <v>312</v>
      </c>
      <c r="O26" s="3"/>
      <c r="P26" s="3" t="s">
        <v>1059</v>
      </c>
      <c r="Q26" s="156"/>
    </row>
    <row r="27" spans="1:18" ht="39.950000000000003" customHeight="1" x14ac:dyDescent="0.15">
      <c r="A27" s="317"/>
      <c r="B27" s="327"/>
      <c r="C27" s="327"/>
      <c r="D27" s="327"/>
      <c r="E27" s="328"/>
      <c r="F27" s="327"/>
      <c r="G27" s="328"/>
      <c r="H27" s="313"/>
      <c r="I27" s="94" t="s">
        <v>9</v>
      </c>
      <c r="J27" s="34" t="s">
        <v>85</v>
      </c>
      <c r="K27" s="5"/>
      <c r="L27" s="423"/>
      <c r="M27" s="3"/>
      <c r="N27" s="7">
        <v>11</v>
      </c>
      <c r="O27" s="3"/>
      <c r="P27" s="3" t="s">
        <v>671</v>
      </c>
      <c r="Q27" s="157" t="str">
        <f>HYPERLINK("http://www.noushofumiko.com/ushiwakafue-uguisu.JPG")</f>
        <v>http://www.noushofumiko.com/ushiwakafue-uguisu.JPG</v>
      </c>
    </row>
    <row r="28" spans="1:18" ht="39.950000000000003" customHeight="1" x14ac:dyDescent="0.15">
      <c r="A28" s="317"/>
      <c r="B28" s="327"/>
      <c r="C28" s="327"/>
      <c r="D28" s="327"/>
      <c r="E28" s="328"/>
      <c r="F28" s="327"/>
      <c r="G28" s="328"/>
      <c r="H28" s="313"/>
      <c r="I28" s="94"/>
      <c r="J28" s="34" t="s">
        <v>1020</v>
      </c>
      <c r="K28" s="5"/>
      <c r="L28" s="423"/>
      <c r="M28" s="3"/>
      <c r="N28" s="45" t="s">
        <v>24</v>
      </c>
      <c r="O28" s="3"/>
      <c r="P28" s="3" t="s">
        <v>1021</v>
      </c>
      <c r="Q28" s="157" t="str">
        <f>HYPERLINK("http://www.noushofumiko.com/ushiwakafue-yoshino.jpg")</f>
        <v>http://www.noushofumiko.com/ushiwakafue-yoshino.jpg</v>
      </c>
    </row>
    <row r="29" spans="1:18" ht="39.950000000000003" customHeight="1" x14ac:dyDescent="0.15">
      <c r="A29" s="317"/>
      <c r="B29" s="327"/>
      <c r="C29" s="327"/>
      <c r="D29" s="327"/>
      <c r="E29" s="328"/>
      <c r="F29" s="327"/>
      <c r="G29" s="328"/>
      <c r="H29" s="313"/>
      <c r="I29" s="264"/>
      <c r="J29" s="263" t="s">
        <v>25</v>
      </c>
      <c r="K29" s="261"/>
      <c r="L29" s="423"/>
      <c r="M29" s="262"/>
      <c r="N29" s="266">
        <v>712</v>
      </c>
      <c r="O29" s="262"/>
      <c r="P29" s="262" t="s">
        <v>1086</v>
      </c>
      <c r="Q29" s="269"/>
    </row>
    <row r="30" spans="1:18" ht="60" customHeight="1" thickBot="1" x14ac:dyDescent="0.2">
      <c r="A30" s="431"/>
      <c r="B30" s="307"/>
      <c r="C30" s="329"/>
      <c r="D30" s="307"/>
      <c r="E30" s="329"/>
      <c r="F30" s="307"/>
      <c r="G30" s="329"/>
      <c r="H30" s="314"/>
      <c r="I30" s="93" t="s">
        <v>9</v>
      </c>
      <c r="J30" s="32" t="s">
        <v>89</v>
      </c>
      <c r="K30" s="15"/>
      <c r="L30" s="401"/>
      <c r="M30" s="11"/>
      <c r="N30" s="12">
        <v>21206</v>
      </c>
      <c r="O30" s="11"/>
      <c r="P30" s="209" t="str">
        <f>HYPERLINK("http://www.noushofumiko.com/otsukisama-mikado.jpg","裏面は「お月様、金太郎、鳩ポッポ」（非納所文子盤）")</f>
        <v>裏面は「お月様、金太郎、鳩ポッポ」（非納所文子盤）</v>
      </c>
      <c r="Q30" s="158" t="str">
        <f>HYPERLINK("http://www.noushofumiko.com/ushiwakafue-mikado.jpg")</f>
        <v>http://www.noushofumiko.com/ushiwakafue-mikado.jpg</v>
      </c>
    </row>
    <row r="31" spans="1:18" ht="39.950000000000003" customHeight="1" x14ac:dyDescent="0.15">
      <c r="A31" s="316" t="s">
        <v>13</v>
      </c>
      <c r="B31" s="310" t="s">
        <v>8</v>
      </c>
      <c r="C31" s="8" t="s">
        <v>253</v>
      </c>
      <c r="D31" s="8" t="s">
        <v>348</v>
      </c>
      <c r="E31" s="8"/>
      <c r="F31" s="8"/>
      <c r="G31" s="310" t="s">
        <v>371</v>
      </c>
      <c r="H31" s="312" t="s">
        <v>258</v>
      </c>
      <c r="I31" s="354" t="s">
        <v>9</v>
      </c>
      <c r="J31" s="330" t="s">
        <v>12</v>
      </c>
      <c r="K31" s="8"/>
      <c r="L31" s="70" t="s">
        <v>719</v>
      </c>
      <c r="M31" s="8"/>
      <c r="N31" s="367">
        <v>1942</v>
      </c>
      <c r="O31" s="321" t="s">
        <v>717</v>
      </c>
      <c r="P31" s="310" t="s">
        <v>130</v>
      </c>
      <c r="Q31" s="436" t="str">
        <f>HYPERLINK("http://www.noushofumiko.com/ushiwakayuu-nipp.jpg")</f>
        <v>http://www.noushofumiko.com/ushiwakayuu-nipp.jpg</v>
      </c>
    </row>
    <row r="32" spans="1:18" ht="39.950000000000003" customHeight="1" x14ac:dyDescent="0.15">
      <c r="A32" s="318"/>
      <c r="B32" s="328"/>
      <c r="C32" s="2" t="s">
        <v>256</v>
      </c>
      <c r="D32" s="2" t="s">
        <v>349</v>
      </c>
      <c r="E32" s="2"/>
      <c r="F32" s="2"/>
      <c r="G32" s="328"/>
      <c r="H32" s="313"/>
      <c r="I32" s="450"/>
      <c r="J32" s="328"/>
      <c r="K32" s="49"/>
      <c r="L32" s="76" t="s">
        <v>719</v>
      </c>
      <c r="M32" s="49"/>
      <c r="N32" s="328"/>
      <c r="O32" s="322"/>
      <c r="P32" s="328"/>
      <c r="Q32" s="448"/>
    </row>
    <row r="33" spans="1:17" ht="39.950000000000003" customHeight="1" thickBot="1" x14ac:dyDescent="0.2">
      <c r="A33" s="324"/>
      <c r="B33" s="329"/>
      <c r="C33" s="87" t="s">
        <v>257</v>
      </c>
      <c r="D33" s="15" t="s">
        <v>350</v>
      </c>
      <c r="E33" s="15"/>
      <c r="F33" s="15"/>
      <c r="G33" s="329"/>
      <c r="H33" s="314"/>
      <c r="I33" s="355"/>
      <c r="J33" s="329"/>
      <c r="K33" s="62"/>
      <c r="L33" s="77" t="s">
        <v>719</v>
      </c>
      <c r="M33" s="62"/>
      <c r="N33" s="329"/>
      <c r="O33" s="323"/>
      <c r="P33" s="329"/>
      <c r="Q33" s="449"/>
    </row>
    <row r="34" spans="1:17" ht="18" customHeight="1" x14ac:dyDescent="0.15">
      <c r="A34" s="316" t="s">
        <v>15</v>
      </c>
      <c r="B34" s="440" t="s">
        <v>8</v>
      </c>
      <c r="C34" s="330" t="s">
        <v>259</v>
      </c>
      <c r="D34" s="310" t="s">
        <v>566</v>
      </c>
      <c r="E34" s="310" t="s">
        <v>120</v>
      </c>
      <c r="F34" s="310"/>
      <c r="G34" s="440" t="s">
        <v>262</v>
      </c>
      <c r="H34" s="465" t="s">
        <v>264</v>
      </c>
      <c r="I34" s="470" t="s">
        <v>9</v>
      </c>
      <c r="J34" s="233" t="s">
        <v>1040</v>
      </c>
      <c r="K34" s="231"/>
      <c r="L34" s="237"/>
      <c r="M34" s="231"/>
      <c r="N34" s="310">
        <v>1598</v>
      </c>
      <c r="O34" s="147"/>
      <c r="P34" s="231" t="s">
        <v>60</v>
      </c>
      <c r="Q34" s="169"/>
    </row>
    <row r="35" spans="1:17" ht="39.950000000000003" customHeight="1" x14ac:dyDescent="0.15">
      <c r="A35" s="441"/>
      <c r="B35" s="333"/>
      <c r="C35" s="380"/>
      <c r="D35" s="380"/>
      <c r="E35" s="380"/>
      <c r="F35" s="380"/>
      <c r="G35" s="333"/>
      <c r="H35" s="466"/>
      <c r="I35" s="363"/>
      <c r="J35" s="33" t="s">
        <v>12</v>
      </c>
      <c r="K35" s="234"/>
      <c r="L35" s="234"/>
      <c r="M35" s="234"/>
      <c r="N35" s="332"/>
      <c r="O35" s="234" t="s">
        <v>639</v>
      </c>
      <c r="P35" s="234" t="s">
        <v>149</v>
      </c>
      <c r="Q35" s="168"/>
    </row>
    <row r="36" spans="1:17" ht="39.950000000000003" customHeight="1" x14ac:dyDescent="0.15">
      <c r="A36" s="441"/>
      <c r="B36" s="333"/>
      <c r="C36" s="42" t="s">
        <v>260</v>
      </c>
      <c r="D36" s="2" t="s">
        <v>567</v>
      </c>
      <c r="E36" s="2" t="s">
        <v>265</v>
      </c>
      <c r="F36" s="2" t="s">
        <v>121</v>
      </c>
      <c r="G36" s="380"/>
      <c r="H36" s="467"/>
      <c r="I36" s="363"/>
      <c r="J36" s="204" t="s">
        <v>33</v>
      </c>
      <c r="K36" s="3"/>
      <c r="L36" s="3"/>
      <c r="M36" s="3"/>
      <c r="N36" s="3">
        <v>122</v>
      </c>
      <c r="O36" s="3"/>
      <c r="P36" s="3" t="s">
        <v>108</v>
      </c>
      <c r="Q36" s="153" t="str">
        <f>HYPERLINK("http://www.noushofumiko.com/ume-national.jpg")</f>
        <v>http://www.noushofumiko.com/ume-national.jpg</v>
      </c>
    </row>
    <row r="37" spans="1:17" ht="39.950000000000003" customHeight="1" thickBot="1" x14ac:dyDescent="0.2">
      <c r="A37" s="425"/>
      <c r="B37" s="334"/>
      <c r="C37" s="85" t="s">
        <v>261</v>
      </c>
      <c r="D37" s="3" t="s">
        <v>351</v>
      </c>
      <c r="E37" s="3" t="s">
        <v>120</v>
      </c>
      <c r="F37" s="3" t="s">
        <v>121</v>
      </c>
      <c r="G37" s="3" t="s">
        <v>263</v>
      </c>
      <c r="H37" s="111">
        <v>1900.9</v>
      </c>
      <c r="I37" s="360"/>
      <c r="J37" s="207" t="s">
        <v>1053</v>
      </c>
      <c r="K37" s="43"/>
      <c r="L37" s="43"/>
      <c r="M37" s="43"/>
      <c r="N37" s="43">
        <v>3014</v>
      </c>
      <c r="O37" s="43"/>
      <c r="P37" s="11" t="s">
        <v>1055</v>
      </c>
      <c r="Q37" s="205"/>
    </row>
    <row r="38" spans="1:17" ht="32.25" customHeight="1" x14ac:dyDescent="0.15">
      <c r="A38" s="424" t="s">
        <v>653</v>
      </c>
      <c r="B38" s="429" t="s">
        <v>8</v>
      </c>
      <c r="C38" s="53" t="s">
        <v>654</v>
      </c>
      <c r="D38" s="8"/>
      <c r="E38" s="8"/>
      <c r="F38" s="8"/>
      <c r="G38" s="8"/>
      <c r="H38" s="102"/>
      <c r="I38" s="468" t="s">
        <v>656</v>
      </c>
      <c r="J38" s="427" t="s">
        <v>11</v>
      </c>
      <c r="K38" s="53"/>
      <c r="L38" s="53"/>
      <c r="M38" s="53"/>
      <c r="N38" s="429">
        <v>1951</v>
      </c>
      <c r="O38" s="429" t="s">
        <v>639</v>
      </c>
      <c r="P38" s="429"/>
      <c r="Q38" s="446"/>
    </row>
    <row r="39" spans="1:17" ht="32.25" customHeight="1" thickBot="1" x14ac:dyDescent="0.2">
      <c r="A39" s="425"/>
      <c r="B39" s="309"/>
      <c r="C39" s="43" t="s">
        <v>655</v>
      </c>
      <c r="D39" s="11"/>
      <c r="E39" s="11"/>
      <c r="F39" s="11"/>
      <c r="G39" s="11"/>
      <c r="H39" s="109"/>
      <c r="I39" s="469"/>
      <c r="J39" s="428"/>
      <c r="K39" s="58"/>
      <c r="L39" s="58"/>
      <c r="M39" s="58"/>
      <c r="N39" s="309"/>
      <c r="O39" s="309"/>
      <c r="P39" s="309"/>
      <c r="Q39" s="447"/>
    </row>
    <row r="40" spans="1:17" ht="48" customHeight="1" x14ac:dyDescent="0.15">
      <c r="A40" s="316" t="s">
        <v>22</v>
      </c>
      <c r="B40" s="310" t="s">
        <v>8</v>
      </c>
      <c r="C40" s="9" t="s">
        <v>266</v>
      </c>
      <c r="D40" s="9" t="s">
        <v>630</v>
      </c>
      <c r="E40" s="9"/>
      <c r="F40" s="9" t="s">
        <v>631</v>
      </c>
      <c r="G40" s="310" t="s">
        <v>479</v>
      </c>
      <c r="H40" s="312">
        <v>1911.6</v>
      </c>
      <c r="I40" s="354" t="s">
        <v>9</v>
      </c>
      <c r="J40" s="330" t="s">
        <v>12</v>
      </c>
      <c r="K40" s="8"/>
      <c r="L40" s="8"/>
      <c r="M40" s="8"/>
      <c r="N40" s="367">
        <v>1948</v>
      </c>
      <c r="O40" s="310" t="s">
        <v>717</v>
      </c>
      <c r="P40" s="310" t="s">
        <v>157</v>
      </c>
      <c r="Q40" s="444"/>
    </row>
    <row r="41" spans="1:17" ht="48" customHeight="1" thickBot="1" x14ac:dyDescent="0.2">
      <c r="A41" s="320"/>
      <c r="B41" s="334"/>
      <c r="C41" s="11" t="s">
        <v>629</v>
      </c>
      <c r="D41" s="11" t="s">
        <v>632</v>
      </c>
      <c r="E41" s="11"/>
      <c r="F41" s="11"/>
      <c r="G41" s="329"/>
      <c r="H41" s="314"/>
      <c r="I41" s="360"/>
      <c r="J41" s="334"/>
      <c r="K41" s="59"/>
      <c r="L41" s="59"/>
      <c r="M41" s="59"/>
      <c r="N41" s="334"/>
      <c r="O41" s="334"/>
      <c r="P41" s="334"/>
      <c r="Q41" s="445"/>
    </row>
    <row r="42" spans="1:17" ht="30" customHeight="1" x14ac:dyDescent="0.15">
      <c r="A42" s="316" t="s">
        <v>16</v>
      </c>
      <c r="B42" s="310" t="s">
        <v>8</v>
      </c>
      <c r="C42" s="55" t="s">
        <v>266</v>
      </c>
      <c r="D42" s="9" t="s">
        <v>352</v>
      </c>
      <c r="E42" s="9" t="s">
        <v>120</v>
      </c>
      <c r="F42" s="9" t="s">
        <v>121</v>
      </c>
      <c r="G42" s="310" t="s">
        <v>858</v>
      </c>
      <c r="H42" s="312">
        <v>1900.9</v>
      </c>
      <c r="I42" s="91"/>
      <c r="J42" s="31" t="s">
        <v>17</v>
      </c>
      <c r="K42" s="8"/>
      <c r="L42" s="47" t="s">
        <v>719</v>
      </c>
      <c r="M42" s="8"/>
      <c r="N42" s="367">
        <v>1203</v>
      </c>
      <c r="O42" s="310" t="s">
        <v>229</v>
      </c>
      <c r="P42" s="9"/>
      <c r="Q42" s="160"/>
    </row>
    <row r="43" spans="1:17" ht="48.75" customHeight="1" x14ac:dyDescent="0.15">
      <c r="A43" s="318"/>
      <c r="B43" s="328"/>
      <c r="C43" s="348" t="s">
        <v>267</v>
      </c>
      <c r="D43" s="306" t="s">
        <v>353</v>
      </c>
      <c r="E43" s="306" t="s">
        <v>120</v>
      </c>
      <c r="F43" s="306" t="s">
        <v>92</v>
      </c>
      <c r="G43" s="328"/>
      <c r="H43" s="313"/>
      <c r="I43" s="92" t="s">
        <v>9</v>
      </c>
      <c r="J43" s="33" t="s">
        <v>12</v>
      </c>
      <c r="K43" s="3"/>
      <c r="L43" s="422" t="s">
        <v>719</v>
      </c>
      <c r="M43" s="61"/>
      <c r="N43" s="384"/>
      <c r="O43" s="311"/>
      <c r="P43" s="2" t="s">
        <v>1079</v>
      </c>
      <c r="Q43" s="155"/>
    </row>
    <row r="44" spans="1:17" ht="39.950000000000003" customHeight="1" x14ac:dyDescent="0.15">
      <c r="A44" s="318"/>
      <c r="B44" s="328"/>
      <c r="C44" s="341"/>
      <c r="D44" s="328"/>
      <c r="E44" s="327"/>
      <c r="F44" s="327"/>
      <c r="G44" s="328"/>
      <c r="H44" s="313"/>
      <c r="I44" s="92"/>
      <c r="J44" s="33" t="s">
        <v>18</v>
      </c>
      <c r="K44" s="5"/>
      <c r="L44" s="423"/>
      <c r="M44" s="2"/>
      <c r="N44" s="99">
        <v>1491</v>
      </c>
      <c r="O44" s="2" t="s">
        <v>657</v>
      </c>
      <c r="P44" s="2" t="s">
        <v>1089</v>
      </c>
      <c r="Q44" s="161" t="str">
        <f>HYPERLINK("http://www.noushofumiko.com/urashima-orient.jpg")</f>
        <v>http://www.noushofumiko.com/urashima-orient.jpg</v>
      </c>
    </row>
    <row r="45" spans="1:17" ht="27" customHeight="1" x14ac:dyDescent="0.15">
      <c r="A45" s="318"/>
      <c r="B45" s="328"/>
      <c r="C45" s="331"/>
      <c r="D45" s="311"/>
      <c r="E45" s="311"/>
      <c r="F45" s="311"/>
      <c r="G45" s="311"/>
      <c r="H45" s="432"/>
      <c r="I45" s="92"/>
      <c r="J45" s="33" t="s">
        <v>579</v>
      </c>
      <c r="K45" s="61"/>
      <c r="L45" s="443"/>
      <c r="M45" s="2"/>
      <c r="N45" s="7">
        <v>864</v>
      </c>
      <c r="O45" s="2"/>
      <c r="P45" s="2" t="s">
        <v>60</v>
      </c>
      <c r="Q45" s="161" t="str">
        <f>HYPERLINK("http://www.noushofumiko.com/urashima-kabuto.JPG")</f>
        <v>http://www.noushofumiko.com/urashima-kabuto.JPG</v>
      </c>
    </row>
    <row r="46" spans="1:17" ht="20.25" customHeight="1" x14ac:dyDescent="0.15">
      <c r="A46" s="318"/>
      <c r="B46" s="328"/>
      <c r="C46" s="348" t="s">
        <v>268</v>
      </c>
      <c r="D46" s="306" t="s">
        <v>907</v>
      </c>
      <c r="E46" s="306" t="s">
        <v>77</v>
      </c>
      <c r="F46" s="306" t="s">
        <v>269</v>
      </c>
      <c r="G46" s="306" t="s">
        <v>270</v>
      </c>
      <c r="H46" s="373">
        <v>1878</v>
      </c>
      <c r="I46" s="92" t="s">
        <v>9</v>
      </c>
      <c r="J46" s="33" t="s">
        <v>19</v>
      </c>
      <c r="K46" s="3"/>
      <c r="L46" s="422" t="s">
        <v>719</v>
      </c>
      <c r="M46" s="2"/>
      <c r="N46" s="7">
        <v>759</v>
      </c>
      <c r="O46" s="2"/>
      <c r="P46" s="2"/>
      <c r="Q46" s="155"/>
    </row>
    <row r="47" spans="1:17" ht="20.25" customHeight="1" x14ac:dyDescent="0.15">
      <c r="A47" s="318"/>
      <c r="B47" s="328"/>
      <c r="C47" s="341"/>
      <c r="D47" s="327"/>
      <c r="E47" s="327"/>
      <c r="F47" s="327"/>
      <c r="G47" s="327"/>
      <c r="H47" s="433"/>
      <c r="I47" s="94"/>
      <c r="J47" s="34" t="s">
        <v>716</v>
      </c>
      <c r="K47" s="5"/>
      <c r="L47" s="423"/>
      <c r="M47" s="3"/>
      <c r="N47" s="45">
        <v>1491</v>
      </c>
      <c r="O47" s="3"/>
      <c r="P47" s="3" t="s">
        <v>60</v>
      </c>
      <c r="Q47" s="156"/>
    </row>
    <row r="48" spans="1:17" ht="60" customHeight="1" x14ac:dyDescent="0.15">
      <c r="A48" s="318"/>
      <c r="B48" s="328"/>
      <c r="C48" s="341"/>
      <c r="D48" s="328"/>
      <c r="E48" s="328"/>
      <c r="F48" s="328"/>
      <c r="G48" s="328"/>
      <c r="H48" s="313"/>
      <c r="I48" s="94" t="s">
        <v>618</v>
      </c>
      <c r="J48" s="34" t="s">
        <v>85</v>
      </c>
      <c r="K48" s="5"/>
      <c r="L48" s="423"/>
      <c r="M48" s="3"/>
      <c r="N48" s="45">
        <v>16</v>
      </c>
      <c r="O48" s="3"/>
      <c r="P48" s="3" t="s">
        <v>583</v>
      </c>
      <c r="Q48" s="157" t="str">
        <f>HYPERLINK("http://www.noushofumiko.com/urashima-uguisu.jpg")</f>
        <v>http://www.noushofumiko.com/urashima-uguisu.jpg</v>
      </c>
    </row>
    <row r="49" spans="1:17" ht="60" customHeight="1" thickBot="1" x14ac:dyDescent="0.2">
      <c r="A49" s="324"/>
      <c r="B49" s="329"/>
      <c r="C49" s="430"/>
      <c r="D49" s="329"/>
      <c r="E49" s="329"/>
      <c r="F49" s="329"/>
      <c r="G49" s="329"/>
      <c r="H49" s="314"/>
      <c r="I49" s="93" t="s">
        <v>960</v>
      </c>
      <c r="J49" s="32" t="s">
        <v>23</v>
      </c>
      <c r="K49" s="15"/>
      <c r="L49" s="401"/>
      <c r="M49" s="11"/>
      <c r="N49" s="12"/>
      <c r="O49" s="11"/>
      <c r="P49" s="11" t="s">
        <v>620</v>
      </c>
      <c r="Q49" s="162"/>
    </row>
    <row r="50" spans="1:17" ht="50.1" customHeight="1" x14ac:dyDescent="0.15">
      <c r="A50" s="316" t="s">
        <v>214</v>
      </c>
      <c r="B50" s="310" t="s">
        <v>8</v>
      </c>
      <c r="C50" s="8" t="s">
        <v>271</v>
      </c>
      <c r="D50" s="8" t="s">
        <v>732</v>
      </c>
      <c r="E50" s="8"/>
      <c r="F50" s="8"/>
      <c r="G50" s="8"/>
      <c r="H50" s="102"/>
      <c r="I50" s="96"/>
      <c r="J50" s="381" t="s">
        <v>86</v>
      </c>
      <c r="K50" s="8"/>
      <c r="L50" s="8"/>
      <c r="M50" s="70" t="s">
        <v>719</v>
      </c>
      <c r="N50" s="367" t="s">
        <v>87</v>
      </c>
      <c r="O50" s="310"/>
      <c r="P50" s="310" t="s">
        <v>213</v>
      </c>
      <c r="Q50" s="436" t="str">
        <f>HYPERLINK("http://www.noushofumiko.com/undoukai.JPG")</f>
        <v>http://www.noushofumiko.com/undoukai.JPG</v>
      </c>
    </row>
    <row r="51" spans="1:17" ht="50.1" customHeight="1" x14ac:dyDescent="0.15">
      <c r="A51" s="317"/>
      <c r="B51" s="327"/>
      <c r="C51" s="2" t="s">
        <v>272</v>
      </c>
      <c r="D51" s="2" t="s">
        <v>545</v>
      </c>
      <c r="E51" s="2"/>
      <c r="F51" s="2"/>
      <c r="G51" s="100" t="s">
        <v>546</v>
      </c>
      <c r="H51" s="108" t="s">
        <v>547</v>
      </c>
      <c r="I51" s="92"/>
      <c r="J51" s="382"/>
      <c r="K51" s="5"/>
      <c r="L51" s="5"/>
      <c r="M51" s="72" t="s">
        <v>719</v>
      </c>
      <c r="N51" s="368"/>
      <c r="O51" s="327"/>
      <c r="P51" s="327"/>
      <c r="Q51" s="437"/>
    </row>
    <row r="52" spans="1:17" ht="50.1" customHeight="1" thickBot="1" x14ac:dyDescent="0.2">
      <c r="A52" s="431"/>
      <c r="B52" s="307"/>
      <c r="C52" s="15" t="s">
        <v>273</v>
      </c>
      <c r="D52" s="15" t="s">
        <v>548</v>
      </c>
      <c r="E52" s="15"/>
      <c r="F52" s="15"/>
      <c r="G52" s="143" t="s">
        <v>550</v>
      </c>
      <c r="H52" s="114" t="s">
        <v>549</v>
      </c>
      <c r="I52" s="98"/>
      <c r="J52" s="383"/>
      <c r="K52" s="15"/>
      <c r="L52" s="15"/>
      <c r="M52" s="71" t="s">
        <v>719</v>
      </c>
      <c r="N52" s="369"/>
      <c r="O52" s="307"/>
      <c r="P52" s="307"/>
      <c r="Q52" s="438"/>
    </row>
    <row r="53" spans="1:17" ht="39.950000000000003" customHeight="1" x14ac:dyDescent="0.15">
      <c r="A53" s="316" t="s">
        <v>20</v>
      </c>
      <c r="B53" s="310" t="s">
        <v>8</v>
      </c>
      <c r="C53" s="9" t="s">
        <v>274</v>
      </c>
      <c r="D53" s="9" t="s">
        <v>354</v>
      </c>
      <c r="E53" s="9" t="s">
        <v>120</v>
      </c>
      <c r="F53" s="9" t="s">
        <v>121</v>
      </c>
      <c r="G53" s="9" t="s">
        <v>276</v>
      </c>
      <c r="H53" s="107">
        <v>1901.6</v>
      </c>
      <c r="I53" s="91"/>
      <c r="J53" s="31" t="s">
        <v>43</v>
      </c>
      <c r="K53" s="8"/>
      <c r="L53" s="8"/>
      <c r="M53" s="8"/>
      <c r="N53" s="367">
        <v>1601</v>
      </c>
      <c r="O53" s="310" t="s">
        <v>639</v>
      </c>
      <c r="P53" s="9" t="s">
        <v>60</v>
      </c>
      <c r="Q53" s="152" t="str">
        <f>HYPERLINK("http://www.noushofumiko.com/ooeyama-royal.jpg")</f>
        <v>http://www.noushofumiko.com/ooeyama-royal.jpg</v>
      </c>
    </row>
    <row r="54" spans="1:17" ht="40.5" customHeight="1" thickBot="1" x14ac:dyDescent="0.2">
      <c r="A54" s="317"/>
      <c r="B54" s="327"/>
      <c r="C54" s="3" t="s">
        <v>275</v>
      </c>
      <c r="D54" s="3" t="s">
        <v>355</v>
      </c>
      <c r="E54" s="3" t="s">
        <v>120</v>
      </c>
      <c r="F54" s="3" t="s">
        <v>121</v>
      </c>
      <c r="G54" s="119"/>
      <c r="H54" s="120"/>
      <c r="I54" s="95" t="s">
        <v>659</v>
      </c>
      <c r="J54" s="35" t="s">
        <v>12</v>
      </c>
      <c r="K54" s="5"/>
      <c r="L54" s="5"/>
      <c r="M54" s="5"/>
      <c r="N54" s="327"/>
      <c r="O54" s="328"/>
      <c r="P54" s="5" t="s">
        <v>156</v>
      </c>
      <c r="Q54" s="163"/>
    </row>
    <row r="55" spans="1:17" ht="21" customHeight="1" thickBot="1" x14ac:dyDescent="0.2">
      <c r="A55" s="16" t="s">
        <v>21</v>
      </c>
      <c r="B55" s="17" t="s">
        <v>8</v>
      </c>
      <c r="C55" s="17"/>
      <c r="D55" s="17"/>
      <c r="E55" s="17"/>
      <c r="F55" s="17"/>
      <c r="G55" s="17"/>
      <c r="H55" s="106"/>
      <c r="I55" s="90" t="s">
        <v>9</v>
      </c>
      <c r="J55" s="17" t="s">
        <v>23</v>
      </c>
      <c r="K55" s="17"/>
      <c r="L55" s="17"/>
      <c r="M55" s="17"/>
      <c r="N55" s="18" t="s">
        <v>24</v>
      </c>
      <c r="O55" s="17"/>
      <c r="P55" s="17"/>
      <c r="Q55" s="151"/>
    </row>
    <row r="56" spans="1:17" ht="39.75" customHeight="1" x14ac:dyDescent="0.15">
      <c r="A56" s="316" t="s">
        <v>739</v>
      </c>
      <c r="B56" s="310" t="s">
        <v>8</v>
      </c>
      <c r="C56" s="8" t="s">
        <v>310</v>
      </c>
      <c r="D56" s="8" t="s">
        <v>733</v>
      </c>
      <c r="E56" s="310"/>
      <c r="F56" s="310"/>
      <c r="G56" s="8"/>
      <c r="H56" s="102"/>
      <c r="I56" s="354"/>
      <c r="J56" s="381" t="s">
        <v>86</v>
      </c>
      <c r="K56" s="8"/>
      <c r="L56" s="8"/>
      <c r="M56" s="47" t="s">
        <v>719</v>
      </c>
      <c r="N56" s="367" t="s">
        <v>170</v>
      </c>
      <c r="O56" s="310" t="s">
        <v>1064</v>
      </c>
      <c r="P56" s="310" t="s">
        <v>738</v>
      </c>
      <c r="Q56" s="436" t="str">
        <f>HYPERLINK("http://www.noushofumiko.com/osyougatsu.jpg")</f>
        <v>http://www.noushofumiko.com/osyougatsu.jpg</v>
      </c>
    </row>
    <row r="57" spans="1:17" ht="39.75" customHeight="1" x14ac:dyDescent="0.15">
      <c r="A57" s="317"/>
      <c r="B57" s="327"/>
      <c r="C57" s="2" t="s">
        <v>735</v>
      </c>
      <c r="D57" s="2" t="s">
        <v>734</v>
      </c>
      <c r="E57" s="327"/>
      <c r="F57" s="327"/>
      <c r="G57" s="2"/>
      <c r="H57" s="118"/>
      <c r="I57" s="455"/>
      <c r="J57" s="380"/>
      <c r="K57" s="63"/>
      <c r="L57" s="5"/>
      <c r="M57" s="68" t="s">
        <v>719</v>
      </c>
      <c r="N57" s="380"/>
      <c r="O57" s="380"/>
      <c r="P57" s="380"/>
      <c r="Q57" s="461"/>
    </row>
    <row r="58" spans="1:17" ht="21" customHeight="1" thickBot="1" x14ac:dyDescent="0.2">
      <c r="A58" s="320"/>
      <c r="B58" s="329"/>
      <c r="C58" s="15" t="s">
        <v>736</v>
      </c>
      <c r="D58" s="15" t="s">
        <v>737</v>
      </c>
      <c r="E58" s="307"/>
      <c r="F58" s="307"/>
      <c r="G58" s="15"/>
      <c r="H58" s="114"/>
      <c r="I58" s="93" t="s">
        <v>658</v>
      </c>
      <c r="J58" s="37" t="s">
        <v>25</v>
      </c>
      <c r="K58" s="11"/>
      <c r="L58" s="11"/>
      <c r="M58" s="71" t="s">
        <v>719</v>
      </c>
      <c r="N58" s="12">
        <v>8007</v>
      </c>
      <c r="O58" s="11" t="s">
        <v>657</v>
      </c>
      <c r="P58" s="11"/>
      <c r="Q58" s="164"/>
    </row>
    <row r="59" spans="1:17" ht="30" customHeight="1" x14ac:dyDescent="0.15">
      <c r="A59" s="325" t="s">
        <v>194</v>
      </c>
      <c r="B59" s="321" t="s">
        <v>8</v>
      </c>
      <c r="C59" s="9" t="s">
        <v>780</v>
      </c>
      <c r="D59" s="9" t="s">
        <v>783</v>
      </c>
      <c r="E59" s="9" t="s">
        <v>814</v>
      </c>
      <c r="F59" s="9" t="s">
        <v>812</v>
      </c>
      <c r="G59" s="310" t="s">
        <v>813</v>
      </c>
      <c r="H59" s="312">
        <v>1912.7</v>
      </c>
      <c r="I59" s="349"/>
      <c r="J59" s="345" t="s">
        <v>86</v>
      </c>
      <c r="K59" s="9"/>
      <c r="L59" s="9"/>
      <c r="M59" s="70" t="s">
        <v>719</v>
      </c>
      <c r="N59" s="379" t="s">
        <v>195</v>
      </c>
      <c r="O59" s="321" t="s">
        <v>1064</v>
      </c>
      <c r="P59" s="321" t="s">
        <v>196</v>
      </c>
      <c r="Q59" s="478"/>
    </row>
    <row r="60" spans="1:17" ht="30" customHeight="1" x14ac:dyDescent="0.15">
      <c r="A60" s="452"/>
      <c r="B60" s="335"/>
      <c r="C60" s="2" t="s">
        <v>781</v>
      </c>
      <c r="D60" s="2" t="s">
        <v>784</v>
      </c>
      <c r="E60" s="2" t="s">
        <v>815</v>
      </c>
      <c r="F60" s="2" t="s">
        <v>308</v>
      </c>
      <c r="G60" s="311"/>
      <c r="H60" s="432"/>
      <c r="I60" s="456"/>
      <c r="J60" s="335"/>
      <c r="K60" s="41"/>
      <c r="L60" s="2"/>
      <c r="M60" s="72" t="s">
        <v>719</v>
      </c>
      <c r="N60" s="335"/>
      <c r="O60" s="335"/>
      <c r="P60" s="335"/>
      <c r="Q60" s="479"/>
    </row>
    <row r="61" spans="1:17" ht="30" customHeight="1" thickBot="1" x14ac:dyDescent="0.2">
      <c r="A61" s="451"/>
      <c r="B61" s="339"/>
      <c r="C61" s="11" t="s">
        <v>782</v>
      </c>
      <c r="D61" s="11" t="s">
        <v>785</v>
      </c>
      <c r="E61" s="11" t="s">
        <v>811</v>
      </c>
      <c r="F61" s="11" t="s">
        <v>308</v>
      </c>
      <c r="G61" s="11" t="s">
        <v>816</v>
      </c>
      <c r="H61" s="109">
        <v>1913.1</v>
      </c>
      <c r="I61" s="457"/>
      <c r="J61" s="339"/>
      <c r="K61" s="40"/>
      <c r="L61" s="11"/>
      <c r="M61" s="71" t="s">
        <v>719</v>
      </c>
      <c r="N61" s="339"/>
      <c r="O61" s="339"/>
      <c r="P61" s="339"/>
      <c r="Q61" s="480"/>
    </row>
    <row r="62" spans="1:17" ht="39.950000000000003" customHeight="1" x14ac:dyDescent="0.15">
      <c r="A62" s="316" t="s">
        <v>132</v>
      </c>
      <c r="B62" s="310" t="s">
        <v>8</v>
      </c>
      <c r="C62" s="9" t="s">
        <v>277</v>
      </c>
      <c r="D62" s="9" t="s">
        <v>356</v>
      </c>
      <c r="E62" s="9" t="s">
        <v>77</v>
      </c>
      <c r="F62" s="9" t="s">
        <v>77</v>
      </c>
      <c r="G62" s="9" t="s">
        <v>279</v>
      </c>
      <c r="H62" s="107" t="s">
        <v>280</v>
      </c>
      <c r="I62" s="91"/>
      <c r="J62" s="381" t="s">
        <v>86</v>
      </c>
      <c r="K62" s="8"/>
      <c r="L62" s="8"/>
      <c r="M62" s="70" t="s">
        <v>719</v>
      </c>
      <c r="N62" s="367" t="s">
        <v>133</v>
      </c>
      <c r="O62" s="310"/>
      <c r="P62" s="310" t="s">
        <v>137</v>
      </c>
      <c r="Q62" s="436" t="str">
        <f>HYPERLINK("http://www.noushofumiko.com/orinasu.JPG")</f>
        <v>http://www.noushofumiko.com/orinasu.JPG</v>
      </c>
    </row>
    <row r="63" spans="1:17" ht="50.1" customHeight="1" thickBot="1" x14ac:dyDescent="0.2">
      <c r="A63" s="324"/>
      <c r="B63" s="329"/>
      <c r="C63" s="11" t="s">
        <v>278</v>
      </c>
      <c r="D63" s="11" t="s">
        <v>357</v>
      </c>
      <c r="E63" s="11" t="s">
        <v>281</v>
      </c>
      <c r="F63" s="11" t="s">
        <v>282</v>
      </c>
      <c r="G63" s="11" t="s">
        <v>283</v>
      </c>
      <c r="H63" s="109" t="s">
        <v>284</v>
      </c>
      <c r="I63" s="93"/>
      <c r="J63" s="329"/>
      <c r="K63" s="62"/>
      <c r="L63" s="62"/>
      <c r="M63" s="77" t="s">
        <v>719</v>
      </c>
      <c r="N63" s="329"/>
      <c r="O63" s="329"/>
      <c r="P63" s="329"/>
      <c r="Q63" s="449"/>
    </row>
    <row r="64" spans="1:17" ht="39.950000000000003" customHeight="1" x14ac:dyDescent="0.15">
      <c r="A64" s="316" t="s">
        <v>163</v>
      </c>
      <c r="B64" s="310" t="s">
        <v>8</v>
      </c>
      <c r="C64" s="310" t="s">
        <v>163</v>
      </c>
      <c r="D64" s="310" t="s">
        <v>614</v>
      </c>
      <c r="E64" s="310" t="s">
        <v>615</v>
      </c>
      <c r="F64" s="310" t="s">
        <v>92</v>
      </c>
      <c r="G64" s="310" t="s">
        <v>616</v>
      </c>
      <c r="H64" s="364">
        <v>1895</v>
      </c>
      <c r="I64" s="96"/>
      <c r="J64" s="36" t="s">
        <v>164</v>
      </c>
      <c r="K64" s="8"/>
      <c r="L64" s="8"/>
      <c r="M64" s="8"/>
      <c r="N64" s="10">
        <v>1605</v>
      </c>
      <c r="O64" s="8" t="s">
        <v>676</v>
      </c>
      <c r="P64" s="8" t="s">
        <v>165</v>
      </c>
      <c r="Q64" s="144" t="str">
        <f>HYPERLINK("http://www.noushofumiko.com/gaisen-nipp.JPG")</f>
        <v>http://www.noushofumiko.com/gaisen-nipp.JPG</v>
      </c>
    </row>
    <row r="65" spans="1:17" ht="20.100000000000001" customHeight="1" x14ac:dyDescent="0.15">
      <c r="A65" s="317"/>
      <c r="B65" s="327"/>
      <c r="C65" s="327"/>
      <c r="D65" s="327"/>
      <c r="E65" s="327"/>
      <c r="F65" s="327"/>
      <c r="G65" s="327"/>
      <c r="H65" s="377"/>
      <c r="I65" s="92"/>
      <c r="J65" s="33" t="s">
        <v>18</v>
      </c>
      <c r="K65" s="2"/>
      <c r="L65" s="2"/>
      <c r="M65" s="2"/>
      <c r="N65" s="7">
        <v>1492</v>
      </c>
      <c r="O65" s="2"/>
      <c r="P65" s="2" t="s">
        <v>60</v>
      </c>
      <c r="Q65" s="161" t="str">
        <f>HYPERLINK("http://www.noushofumiko.com/gaisen-orient.jpg")</f>
        <v>http://www.noushofumiko.com/gaisen-orient.jpg</v>
      </c>
    </row>
    <row r="66" spans="1:17" ht="39.950000000000003" customHeight="1" thickBot="1" x14ac:dyDescent="0.2">
      <c r="A66" s="324"/>
      <c r="B66" s="329"/>
      <c r="C66" s="329"/>
      <c r="D66" s="329"/>
      <c r="E66" s="329"/>
      <c r="F66" s="329"/>
      <c r="G66" s="329"/>
      <c r="H66" s="536"/>
      <c r="I66" s="93"/>
      <c r="J66" s="32" t="s">
        <v>953</v>
      </c>
      <c r="K66" s="11"/>
      <c r="L66" s="11"/>
      <c r="M66" s="11"/>
      <c r="N66" s="12">
        <v>1244</v>
      </c>
      <c r="O66" s="11"/>
      <c r="P66" s="11" t="s">
        <v>955</v>
      </c>
      <c r="Q66" s="154" t="str">
        <f>HYPERLINK("http://www.noushofumiko.com/gaisen-gold.JPG")</f>
        <v>http://www.noushofumiko.com/gaisen-gold.JPG</v>
      </c>
    </row>
    <row r="67" spans="1:17" ht="30" customHeight="1" x14ac:dyDescent="0.15">
      <c r="A67" s="316" t="s">
        <v>210</v>
      </c>
      <c r="B67" s="310" t="s">
        <v>8</v>
      </c>
      <c r="C67" s="9" t="s">
        <v>163</v>
      </c>
      <c r="D67" s="9" t="s">
        <v>794</v>
      </c>
      <c r="E67" s="9" t="s">
        <v>927</v>
      </c>
      <c r="F67" s="9" t="s">
        <v>557</v>
      </c>
      <c r="G67" s="9"/>
      <c r="H67" s="107">
        <v>1891.5</v>
      </c>
      <c r="I67" s="349"/>
      <c r="J67" s="345" t="s">
        <v>86</v>
      </c>
      <c r="K67" s="9"/>
      <c r="L67" s="9"/>
      <c r="M67" s="70" t="s">
        <v>719</v>
      </c>
      <c r="N67" s="367" t="s">
        <v>211</v>
      </c>
      <c r="O67" s="310"/>
      <c r="P67" s="310" t="s">
        <v>212</v>
      </c>
      <c r="Q67" s="444"/>
    </row>
    <row r="68" spans="1:17" ht="30" customHeight="1" thickBot="1" x14ac:dyDescent="0.2">
      <c r="A68" s="320"/>
      <c r="B68" s="334"/>
      <c r="C68" s="11" t="s">
        <v>40</v>
      </c>
      <c r="D68" s="11" t="s">
        <v>795</v>
      </c>
      <c r="E68" s="11" t="s">
        <v>926</v>
      </c>
      <c r="F68" s="11" t="s">
        <v>39</v>
      </c>
      <c r="G68" s="11"/>
      <c r="H68" s="109">
        <v>1900</v>
      </c>
      <c r="I68" s="351"/>
      <c r="J68" s="323"/>
      <c r="K68" s="26"/>
      <c r="L68" s="11"/>
      <c r="M68" s="71" t="s">
        <v>719</v>
      </c>
      <c r="N68" s="334"/>
      <c r="O68" s="334"/>
      <c r="P68" s="334"/>
      <c r="Q68" s="482"/>
    </row>
    <row r="69" spans="1:17" ht="50.1" customHeight="1" x14ac:dyDescent="0.15">
      <c r="A69" s="316" t="s">
        <v>26</v>
      </c>
      <c r="B69" s="310" t="s">
        <v>8</v>
      </c>
      <c r="C69" s="9" t="s">
        <v>285</v>
      </c>
      <c r="D69" s="9" t="s">
        <v>358</v>
      </c>
      <c r="E69" s="9"/>
      <c r="F69" s="9"/>
      <c r="G69" s="8" t="s">
        <v>289</v>
      </c>
      <c r="H69" s="312">
        <v>1910.7</v>
      </c>
      <c r="I69" s="91"/>
      <c r="J69" s="330" t="s">
        <v>43</v>
      </c>
      <c r="K69" s="8"/>
      <c r="L69" s="8"/>
      <c r="M69" s="8"/>
      <c r="N69" s="367">
        <v>1708</v>
      </c>
      <c r="O69" s="310" t="s">
        <v>639</v>
      </c>
      <c r="P69" s="8" t="s">
        <v>60</v>
      </c>
      <c r="Q69" s="152" t="str">
        <f>HYPERLINK("http://www.noushofumiko.com/kaerutokumo-katamen.JPG")</f>
        <v>http://www.noushofumiko.com/kaerutokumo-katamen.JPG</v>
      </c>
    </row>
    <row r="70" spans="1:17" ht="50.1" customHeight="1" x14ac:dyDescent="0.15">
      <c r="A70" s="543"/>
      <c r="B70" s="327"/>
      <c r="C70" s="2" t="s">
        <v>286</v>
      </c>
      <c r="D70" s="2" t="s">
        <v>359</v>
      </c>
      <c r="E70" s="41"/>
      <c r="F70" s="41"/>
      <c r="G70" s="2" t="s">
        <v>290</v>
      </c>
      <c r="H70" s="313"/>
      <c r="I70" s="95"/>
      <c r="J70" s="331"/>
      <c r="K70" s="49"/>
      <c r="L70" s="49"/>
      <c r="M70" s="49"/>
      <c r="N70" s="368"/>
      <c r="O70" s="328"/>
      <c r="P70" s="2" t="s">
        <v>169</v>
      </c>
      <c r="Q70" s="165" t="str">
        <f>HYPERLINK("http://www.noushofumiko.com/kaerutokumo-ryoumen.JPG")</f>
        <v>http://www.noushofumiko.com/kaerutokumo-ryoumen.JPG</v>
      </c>
    </row>
    <row r="71" spans="1:17" ht="50.1" customHeight="1" x14ac:dyDescent="0.15">
      <c r="A71" s="24" t="s">
        <v>30</v>
      </c>
      <c r="B71" s="327"/>
      <c r="C71" s="2" t="s">
        <v>287</v>
      </c>
      <c r="D71" s="2" t="s">
        <v>360</v>
      </c>
      <c r="E71" s="41"/>
      <c r="F71" s="41"/>
      <c r="G71" s="2" t="s">
        <v>291</v>
      </c>
      <c r="H71" s="313"/>
      <c r="I71" s="94" t="s">
        <v>618</v>
      </c>
      <c r="J71" s="33" t="s">
        <v>12</v>
      </c>
      <c r="K71" s="61"/>
      <c r="L71" s="61"/>
      <c r="M71" s="61"/>
      <c r="N71" s="384"/>
      <c r="O71" s="311"/>
      <c r="P71" s="3"/>
      <c r="Q71" s="146"/>
    </row>
    <row r="72" spans="1:17" ht="50.1" customHeight="1" thickBot="1" x14ac:dyDescent="0.2">
      <c r="A72" s="22" t="s">
        <v>26</v>
      </c>
      <c r="B72" s="307"/>
      <c r="C72" s="11" t="s">
        <v>288</v>
      </c>
      <c r="D72" s="11" t="s">
        <v>344</v>
      </c>
      <c r="E72" s="40"/>
      <c r="F72" s="40"/>
      <c r="G72" s="2" t="s">
        <v>245</v>
      </c>
      <c r="H72" s="314"/>
      <c r="I72" s="93"/>
      <c r="J72" s="32" t="s">
        <v>31</v>
      </c>
      <c r="K72" s="11"/>
      <c r="L72" s="11"/>
      <c r="M72" s="11"/>
      <c r="N72" s="12">
        <v>792</v>
      </c>
      <c r="O72" s="11" t="s">
        <v>657</v>
      </c>
      <c r="P72" s="11"/>
      <c r="Q72" s="166"/>
    </row>
    <row r="73" spans="1:17" x14ac:dyDescent="0.15">
      <c r="A73" s="316" t="s">
        <v>27</v>
      </c>
      <c r="B73" s="310" t="s">
        <v>8</v>
      </c>
      <c r="C73" s="330" t="s">
        <v>292</v>
      </c>
      <c r="D73" s="310" t="s">
        <v>361</v>
      </c>
      <c r="E73" s="310"/>
      <c r="F73" s="310"/>
      <c r="G73" s="310" t="s">
        <v>293</v>
      </c>
      <c r="H73" s="312"/>
      <c r="I73" s="91"/>
      <c r="J73" s="36" t="s">
        <v>43</v>
      </c>
      <c r="K73" s="8"/>
      <c r="L73" s="8"/>
      <c r="M73" s="8"/>
      <c r="N73" s="367">
        <v>1709</v>
      </c>
      <c r="O73" s="310" t="s">
        <v>639</v>
      </c>
      <c r="P73" s="8" t="s">
        <v>60</v>
      </c>
      <c r="Q73" s="167" t="str">
        <f>HYPERLINK("http://www.noushofumiko.com/kazoeuta-royal.JPG")</f>
        <v>http://www.noushofumiko.com/kazoeuta-royal.JPG</v>
      </c>
    </row>
    <row r="74" spans="1:17" ht="39.950000000000003" customHeight="1" x14ac:dyDescent="0.15">
      <c r="A74" s="317"/>
      <c r="B74" s="327"/>
      <c r="C74" s="460"/>
      <c r="D74" s="328"/>
      <c r="E74" s="328"/>
      <c r="F74" s="328"/>
      <c r="G74" s="328"/>
      <c r="H74" s="313"/>
      <c r="I74" s="95" t="s">
        <v>618</v>
      </c>
      <c r="J74" s="33" t="s">
        <v>12</v>
      </c>
      <c r="K74" s="61"/>
      <c r="L74" s="61"/>
      <c r="M74" s="61"/>
      <c r="N74" s="384"/>
      <c r="O74" s="311"/>
      <c r="P74" s="2" t="s">
        <v>151</v>
      </c>
      <c r="Q74" s="168"/>
    </row>
    <row r="75" spans="1:17" ht="39.950000000000003" customHeight="1" x14ac:dyDescent="0.15">
      <c r="A75" s="317"/>
      <c r="B75" s="327"/>
      <c r="C75" s="460"/>
      <c r="D75" s="328"/>
      <c r="E75" s="328"/>
      <c r="F75" s="328"/>
      <c r="G75" s="328"/>
      <c r="H75" s="313"/>
      <c r="I75" s="92"/>
      <c r="J75" s="34" t="s">
        <v>18</v>
      </c>
      <c r="K75" s="5"/>
      <c r="L75" s="5"/>
      <c r="M75" s="5"/>
      <c r="N75" s="210">
        <v>1696</v>
      </c>
      <c r="O75" s="49"/>
      <c r="P75" s="3" t="s">
        <v>1075</v>
      </c>
      <c r="Q75" s="156"/>
    </row>
    <row r="76" spans="1:17" ht="39.950000000000003" customHeight="1" x14ac:dyDescent="0.15">
      <c r="A76" s="317"/>
      <c r="B76" s="327"/>
      <c r="C76" s="460"/>
      <c r="D76" s="328"/>
      <c r="E76" s="328"/>
      <c r="F76" s="328"/>
      <c r="G76" s="328"/>
      <c r="H76" s="313"/>
      <c r="I76" s="352" t="s">
        <v>9</v>
      </c>
      <c r="J76" s="34" t="s">
        <v>635</v>
      </c>
      <c r="K76" s="3"/>
      <c r="L76" s="3"/>
      <c r="M76" s="3"/>
      <c r="N76" s="397" t="s">
        <v>24</v>
      </c>
      <c r="O76" s="3"/>
      <c r="P76" s="3" t="s">
        <v>637</v>
      </c>
      <c r="Q76" s="153" t="str">
        <f>HYPERLINK("http://www.noushofumiko.com/kazoeuta-dacho.JPG")</f>
        <v>http://www.noushofumiko.com/kazoeuta-dacho.JPG</v>
      </c>
    </row>
    <row r="77" spans="1:17" ht="21" customHeight="1" thickBot="1" x14ac:dyDescent="0.2">
      <c r="A77" s="431"/>
      <c r="B77" s="307"/>
      <c r="C77" s="430"/>
      <c r="D77" s="329"/>
      <c r="E77" s="329"/>
      <c r="F77" s="329"/>
      <c r="G77" s="329"/>
      <c r="H77" s="314"/>
      <c r="I77" s="355"/>
      <c r="J77" s="32" t="s">
        <v>28</v>
      </c>
      <c r="K77" s="15"/>
      <c r="L77" s="15"/>
      <c r="M77" s="15"/>
      <c r="N77" s="399"/>
      <c r="O77" s="11"/>
      <c r="P77" s="11" t="s">
        <v>29</v>
      </c>
      <c r="Q77" s="166"/>
    </row>
    <row r="78" spans="1:17" ht="30" customHeight="1" x14ac:dyDescent="0.15">
      <c r="A78" s="325" t="s">
        <v>226</v>
      </c>
      <c r="B78" s="321" t="s">
        <v>92</v>
      </c>
      <c r="C78" s="9" t="s">
        <v>765</v>
      </c>
      <c r="D78" s="9" t="s">
        <v>766</v>
      </c>
      <c r="E78" s="9"/>
      <c r="F78" s="9"/>
      <c r="G78" s="9"/>
      <c r="H78" s="107"/>
      <c r="I78" s="349"/>
      <c r="J78" s="345" t="s">
        <v>86</v>
      </c>
      <c r="K78" s="9"/>
      <c r="L78" s="9"/>
      <c r="M78" s="70" t="s">
        <v>719</v>
      </c>
      <c r="N78" s="379" t="s">
        <v>227</v>
      </c>
      <c r="O78" s="321"/>
      <c r="P78" s="321" t="s">
        <v>228</v>
      </c>
      <c r="Q78" s="484"/>
    </row>
    <row r="79" spans="1:17" ht="42" customHeight="1" x14ac:dyDescent="0.15">
      <c r="A79" s="337"/>
      <c r="B79" s="322"/>
      <c r="C79" s="2" t="s">
        <v>767</v>
      </c>
      <c r="D79" s="2" t="s">
        <v>768</v>
      </c>
      <c r="E79" s="2"/>
      <c r="F79" s="2"/>
      <c r="G79" s="2"/>
      <c r="H79" s="108"/>
      <c r="I79" s="350"/>
      <c r="J79" s="322"/>
      <c r="K79" s="65"/>
      <c r="L79" s="2"/>
      <c r="M79" s="72" t="s">
        <v>719</v>
      </c>
      <c r="N79" s="322"/>
      <c r="O79" s="322"/>
      <c r="P79" s="322"/>
      <c r="Q79" s="485"/>
    </row>
    <row r="80" spans="1:17" ht="42" customHeight="1" thickBot="1" x14ac:dyDescent="0.2">
      <c r="A80" s="326"/>
      <c r="B80" s="323"/>
      <c r="C80" s="11" t="s">
        <v>769</v>
      </c>
      <c r="D80" s="11" t="s">
        <v>770</v>
      </c>
      <c r="E80" s="11"/>
      <c r="F80" s="11"/>
      <c r="G80" s="11"/>
      <c r="H80" s="109"/>
      <c r="I80" s="351"/>
      <c r="J80" s="323"/>
      <c r="K80" s="26"/>
      <c r="L80" s="11"/>
      <c r="M80" s="71" t="s">
        <v>719</v>
      </c>
      <c r="N80" s="323"/>
      <c r="O80" s="323"/>
      <c r="P80" s="323"/>
      <c r="Q80" s="486"/>
    </row>
    <row r="81" spans="1:17" ht="35.1" customHeight="1" x14ac:dyDescent="0.15">
      <c r="A81" s="316" t="s">
        <v>32</v>
      </c>
      <c r="B81" s="310" t="s">
        <v>8</v>
      </c>
      <c r="C81" s="9" t="s">
        <v>303</v>
      </c>
      <c r="D81" s="9" t="s">
        <v>362</v>
      </c>
      <c r="E81" s="9"/>
      <c r="F81" s="9"/>
      <c r="G81" s="310" t="s">
        <v>297</v>
      </c>
      <c r="H81" s="312" t="s">
        <v>294</v>
      </c>
      <c r="I81" s="91"/>
      <c r="J81" s="31" t="s">
        <v>33</v>
      </c>
      <c r="K81" s="9"/>
      <c r="L81" s="9"/>
      <c r="M81" s="9"/>
      <c r="N81" s="14">
        <v>198</v>
      </c>
      <c r="O81" s="9" t="s">
        <v>657</v>
      </c>
      <c r="P81" s="9"/>
      <c r="Q81" s="160"/>
    </row>
    <row r="82" spans="1:17" ht="45" customHeight="1" thickBot="1" x14ac:dyDescent="0.2">
      <c r="A82" s="431"/>
      <c r="B82" s="307"/>
      <c r="C82" s="11" t="s">
        <v>304</v>
      </c>
      <c r="D82" s="11" t="s">
        <v>363</v>
      </c>
      <c r="E82" s="40"/>
      <c r="F82" s="40"/>
      <c r="G82" s="329"/>
      <c r="H82" s="314"/>
      <c r="I82" s="93"/>
      <c r="J82" s="32" t="s">
        <v>12</v>
      </c>
      <c r="K82" s="11"/>
      <c r="L82" s="11"/>
      <c r="M82" s="11"/>
      <c r="N82" s="12">
        <v>464</v>
      </c>
      <c r="O82" s="11" t="s">
        <v>677</v>
      </c>
      <c r="P82" s="11" t="s">
        <v>110</v>
      </c>
      <c r="Q82" s="158" t="str">
        <f>HYPERLINK("http://www.noushofumiko.com/kari-nipp.jpg")</f>
        <v>http://www.noushofumiko.com/kari-nipp.jpg</v>
      </c>
    </row>
    <row r="83" spans="1:17" ht="53.25" customHeight="1" thickBot="1" x14ac:dyDescent="0.2">
      <c r="A83" s="27" t="s">
        <v>251</v>
      </c>
      <c r="B83" s="17" t="s">
        <v>888</v>
      </c>
      <c r="C83" s="5" t="s">
        <v>251</v>
      </c>
      <c r="D83" s="5"/>
      <c r="E83" s="49"/>
      <c r="F83" s="49"/>
      <c r="G83" s="49"/>
      <c r="H83" s="112"/>
      <c r="I83" s="95"/>
      <c r="J83" s="83" t="s">
        <v>861</v>
      </c>
      <c r="K83" s="5"/>
      <c r="L83" s="5"/>
      <c r="M83" s="5"/>
      <c r="N83" s="13"/>
      <c r="O83" s="5" t="s">
        <v>824</v>
      </c>
      <c r="P83" s="5" t="s">
        <v>884</v>
      </c>
      <c r="Q83" s="169"/>
    </row>
    <row r="84" spans="1:17" ht="39.950000000000003" customHeight="1" thickBot="1" x14ac:dyDescent="0.2">
      <c r="A84" s="16" t="s">
        <v>35</v>
      </c>
      <c r="B84" s="17" t="s">
        <v>8</v>
      </c>
      <c r="C84" s="17" t="s">
        <v>35</v>
      </c>
      <c r="D84" s="17" t="s">
        <v>1106</v>
      </c>
      <c r="E84" s="17" t="s">
        <v>1107</v>
      </c>
      <c r="F84" s="17" t="s">
        <v>1103</v>
      </c>
      <c r="G84" s="17" t="s">
        <v>1108</v>
      </c>
      <c r="H84" s="106" t="s">
        <v>1109</v>
      </c>
      <c r="I84" s="90"/>
      <c r="J84" s="30" t="s">
        <v>36</v>
      </c>
      <c r="K84" s="17"/>
      <c r="L84" s="17"/>
      <c r="M84" s="17"/>
      <c r="N84" s="18" t="s">
        <v>190</v>
      </c>
      <c r="O84" s="17" t="s">
        <v>1064</v>
      </c>
      <c r="P84" s="17" t="s">
        <v>1110</v>
      </c>
      <c r="Q84" s="173" t="str">
        <f>HYPERLINK("http://www.noushofumiko.com/kigensetsu.jpg")</f>
        <v>http://www.noushofumiko.com/kigensetsu.jpg</v>
      </c>
    </row>
    <row r="85" spans="1:17" ht="50.1" customHeight="1" thickBot="1" x14ac:dyDescent="0.2">
      <c r="A85" s="16" t="s">
        <v>302</v>
      </c>
      <c r="B85" s="17" t="s">
        <v>618</v>
      </c>
      <c r="C85" s="17" t="s">
        <v>302</v>
      </c>
      <c r="D85" s="17" t="s">
        <v>364</v>
      </c>
      <c r="E85" s="17" t="s">
        <v>298</v>
      </c>
      <c r="F85" s="17" t="s">
        <v>299</v>
      </c>
      <c r="G85" s="17" t="s">
        <v>300</v>
      </c>
      <c r="H85" s="106">
        <v>1901.3</v>
      </c>
      <c r="I85" s="90"/>
      <c r="J85" s="82" t="s">
        <v>861</v>
      </c>
      <c r="K85" s="17"/>
      <c r="L85" s="17"/>
      <c r="M85" s="17"/>
      <c r="N85" s="18"/>
      <c r="O85" s="17" t="s">
        <v>824</v>
      </c>
      <c r="P85" s="17" t="s">
        <v>885</v>
      </c>
      <c r="Q85" s="151"/>
    </row>
    <row r="86" spans="1:17" ht="39.75" customHeight="1" x14ac:dyDescent="0.15">
      <c r="A86" s="316" t="s">
        <v>301</v>
      </c>
      <c r="B86" s="310" t="s">
        <v>8</v>
      </c>
      <c r="C86" s="8" t="s">
        <v>302</v>
      </c>
      <c r="D86" s="8" t="s">
        <v>364</v>
      </c>
      <c r="E86" s="8" t="s">
        <v>298</v>
      </c>
      <c r="F86" s="310" t="s">
        <v>299</v>
      </c>
      <c r="G86" s="310" t="s">
        <v>300</v>
      </c>
      <c r="H86" s="312">
        <v>1901.3</v>
      </c>
      <c r="I86" s="96"/>
      <c r="J86" s="56" t="s">
        <v>12</v>
      </c>
      <c r="K86" s="8"/>
      <c r="L86" s="8"/>
      <c r="M86" s="8"/>
      <c r="N86" s="8">
        <v>1713</v>
      </c>
      <c r="O86" s="8" t="s">
        <v>676</v>
      </c>
      <c r="P86" s="8" t="s">
        <v>106</v>
      </c>
      <c r="Q86" s="144" t="str">
        <f>HYPERLINK("http://www.noushofumiko.com/kishukusha.JPG")</f>
        <v>http://www.noushofumiko.com/kishukusha.JPG</v>
      </c>
    </row>
    <row r="87" spans="1:17" ht="39.75" customHeight="1" thickBot="1" x14ac:dyDescent="0.2">
      <c r="A87" s="320"/>
      <c r="B87" s="334"/>
      <c r="C87" s="11" t="s">
        <v>305</v>
      </c>
      <c r="D87" s="11" t="s">
        <v>551</v>
      </c>
      <c r="E87" s="11"/>
      <c r="F87" s="329"/>
      <c r="G87" s="329"/>
      <c r="H87" s="314"/>
      <c r="I87" s="93"/>
      <c r="J87" s="207" t="s">
        <v>18</v>
      </c>
      <c r="K87" s="43"/>
      <c r="L87" s="43"/>
      <c r="M87" s="43"/>
      <c r="N87" s="43">
        <v>1826</v>
      </c>
      <c r="O87" s="11"/>
      <c r="P87" s="43" t="s">
        <v>1076</v>
      </c>
      <c r="Q87" s="212"/>
    </row>
    <row r="88" spans="1:17" ht="50.25" customHeight="1" x14ac:dyDescent="0.15">
      <c r="A88" s="316" t="s">
        <v>37</v>
      </c>
      <c r="B88" s="310" t="s">
        <v>8</v>
      </c>
      <c r="C88" s="9" t="s">
        <v>306</v>
      </c>
      <c r="D88" s="9" t="s">
        <v>365</v>
      </c>
      <c r="E88" s="9"/>
      <c r="F88" s="9" t="s">
        <v>308</v>
      </c>
      <c r="G88" s="310" t="s">
        <v>297</v>
      </c>
      <c r="H88" s="312" t="s">
        <v>294</v>
      </c>
      <c r="I88" s="91"/>
      <c r="J88" s="31" t="s">
        <v>33</v>
      </c>
      <c r="K88" s="9"/>
      <c r="L88" s="9"/>
      <c r="M88" s="9"/>
      <c r="N88" s="14">
        <v>197</v>
      </c>
      <c r="O88" s="9" t="s">
        <v>657</v>
      </c>
      <c r="P88" s="9"/>
      <c r="Q88" s="160"/>
    </row>
    <row r="89" spans="1:17" ht="52.5" customHeight="1" thickBot="1" x14ac:dyDescent="0.2">
      <c r="A89" s="431"/>
      <c r="B89" s="307"/>
      <c r="C89" s="11" t="s">
        <v>307</v>
      </c>
      <c r="D89" s="11" t="s">
        <v>366</v>
      </c>
      <c r="E89" s="40"/>
      <c r="F89" s="11" t="s">
        <v>309</v>
      </c>
      <c r="G89" s="329"/>
      <c r="H89" s="314"/>
      <c r="I89" s="93" t="s">
        <v>618</v>
      </c>
      <c r="J89" s="32" t="s">
        <v>12</v>
      </c>
      <c r="K89" s="11"/>
      <c r="L89" s="11"/>
      <c r="M89" s="11"/>
      <c r="N89" s="12">
        <v>463</v>
      </c>
      <c r="O89" s="11" t="s">
        <v>677</v>
      </c>
      <c r="P89" s="11" t="s">
        <v>111</v>
      </c>
      <c r="Q89" s="158" t="str">
        <f>HYPERLINK("http://www.noushofumiko.com/kisha-nipp.jpg")</f>
        <v>http://www.noushofumiko.com/kisha-nipp.jpg</v>
      </c>
    </row>
    <row r="90" spans="1:17" ht="33" customHeight="1" x14ac:dyDescent="0.15">
      <c r="A90" s="316" t="s">
        <v>100</v>
      </c>
      <c r="B90" s="310" t="s">
        <v>8</v>
      </c>
      <c r="C90" s="9" t="s">
        <v>306</v>
      </c>
      <c r="D90" s="9" t="s">
        <v>758</v>
      </c>
      <c r="E90" s="9"/>
      <c r="F90" s="9" t="s">
        <v>282</v>
      </c>
      <c r="G90" s="9"/>
      <c r="H90" s="107"/>
      <c r="I90" s="91"/>
      <c r="J90" s="381" t="s">
        <v>86</v>
      </c>
      <c r="K90" s="8"/>
      <c r="L90" s="8"/>
      <c r="M90" s="47" t="s">
        <v>719</v>
      </c>
      <c r="N90" s="367" t="s">
        <v>101</v>
      </c>
      <c r="O90" s="9" t="s">
        <v>1064</v>
      </c>
      <c r="P90" s="310" t="s">
        <v>312</v>
      </c>
      <c r="Q90" s="436" t="str">
        <f>HYPERLINK("http://www.noushofumiko.com/kisha-orient.JPG")</f>
        <v>http://www.noushofumiko.com/kisha-orient.JPG</v>
      </c>
    </row>
    <row r="91" spans="1:17" ht="30" customHeight="1" x14ac:dyDescent="0.15">
      <c r="A91" s="319"/>
      <c r="B91" s="333"/>
      <c r="C91" s="2" t="s">
        <v>268</v>
      </c>
      <c r="D91" s="2" t="s">
        <v>552</v>
      </c>
      <c r="E91" s="2" t="s">
        <v>316</v>
      </c>
      <c r="F91" s="2" t="s">
        <v>316</v>
      </c>
      <c r="G91" s="306" t="s">
        <v>315</v>
      </c>
      <c r="H91" s="373">
        <v>1901.7</v>
      </c>
      <c r="I91" s="92"/>
      <c r="J91" s="333"/>
      <c r="K91" s="63"/>
      <c r="L91" s="63"/>
      <c r="M91" s="73" t="s">
        <v>719</v>
      </c>
      <c r="N91" s="333"/>
      <c r="O91" s="2"/>
      <c r="P91" s="333"/>
      <c r="Q91" s="483"/>
    </row>
    <row r="92" spans="1:17" ht="27.75" customHeight="1" x14ac:dyDescent="0.15">
      <c r="A92" s="319"/>
      <c r="B92" s="333"/>
      <c r="C92" s="2" t="s">
        <v>310</v>
      </c>
      <c r="D92" s="2" t="s">
        <v>367</v>
      </c>
      <c r="E92" s="306" t="s">
        <v>313</v>
      </c>
      <c r="F92" s="306" t="s">
        <v>314</v>
      </c>
      <c r="G92" s="328"/>
      <c r="H92" s="313"/>
      <c r="I92" s="92"/>
      <c r="J92" s="333"/>
      <c r="K92" s="63"/>
      <c r="L92" s="63"/>
      <c r="M92" s="73" t="s">
        <v>719</v>
      </c>
      <c r="N92" s="333"/>
      <c r="O92" s="2"/>
      <c r="P92" s="333"/>
      <c r="Q92" s="483"/>
    </row>
    <row r="93" spans="1:17" ht="28.5" customHeight="1" thickBot="1" x14ac:dyDescent="0.2">
      <c r="A93" s="320"/>
      <c r="B93" s="334"/>
      <c r="C93" s="11" t="s">
        <v>311</v>
      </c>
      <c r="D93" s="15" t="s">
        <v>553</v>
      </c>
      <c r="E93" s="329"/>
      <c r="F93" s="329"/>
      <c r="G93" s="329"/>
      <c r="H93" s="314"/>
      <c r="I93" s="93"/>
      <c r="J93" s="334"/>
      <c r="K93" s="59"/>
      <c r="L93" s="59"/>
      <c r="M93" s="69" t="s">
        <v>719</v>
      </c>
      <c r="N93" s="334"/>
      <c r="O93" s="11"/>
      <c r="P93" s="334"/>
      <c r="Q93" s="445"/>
    </row>
    <row r="94" spans="1:17" ht="39.950000000000003" customHeight="1" x14ac:dyDescent="0.15">
      <c r="A94" s="316" t="s">
        <v>46</v>
      </c>
      <c r="B94" s="310" t="s">
        <v>8</v>
      </c>
      <c r="C94" s="55" t="s">
        <v>333</v>
      </c>
      <c r="D94" s="9" t="s">
        <v>376</v>
      </c>
      <c r="E94" s="9"/>
      <c r="F94" s="9"/>
      <c r="G94" s="310" t="s">
        <v>334</v>
      </c>
      <c r="H94" s="312" t="s">
        <v>258</v>
      </c>
      <c r="I94" s="354" t="s">
        <v>9</v>
      </c>
      <c r="J94" s="330" t="s">
        <v>47</v>
      </c>
      <c r="K94" s="8"/>
      <c r="L94" s="70" t="s">
        <v>719</v>
      </c>
      <c r="M94" s="8"/>
      <c r="N94" s="367">
        <v>1944</v>
      </c>
      <c r="O94" s="310" t="s">
        <v>717</v>
      </c>
      <c r="P94" s="310" t="s">
        <v>114</v>
      </c>
      <c r="Q94" s="436" t="str">
        <f>HYPERLINK("http://www.noushofumiko.com/kinoha.jpg")</f>
        <v>http://www.noushofumiko.com/kinoha.jpg</v>
      </c>
    </row>
    <row r="95" spans="1:17" ht="26.25" customHeight="1" x14ac:dyDescent="0.15">
      <c r="A95" s="317"/>
      <c r="B95" s="327"/>
      <c r="C95" s="86" t="s">
        <v>248</v>
      </c>
      <c r="D95" s="2" t="s">
        <v>377</v>
      </c>
      <c r="E95" s="2"/>
      <c r="F95" s="2"/>
      <c r="G95" s="328"/>
      <c r="H95" s="313"/>
      <c r="I95" s="362"/>
      <c r="J95" s="341"/>
      <c r="K95" s="5"/>
      <c r="L95" s="72" t="s">
        <v>719</v>
      </c>
      <c r="M95" s="5"/>
      <c r="N95" s="368"/>
      <c r="O95" s="327"/>
      <c r="P95" s="327"/>
      <c r="Q95" s="437"/>
    </row>
    <row r="96" spans="1:17" ht="32.25" customHeight="1" thickBot="1" x14ac:dyDescent="0.2">
      <c r="A96" s="431"/>
      <c r="B96" s="307"/>
      <c r="C96" s="11" t="s">
        <v>69</v>
      </c>
      <c r="D96" s="11" t="s">
        <v>381</v>
      </c>
      <c r="E96" s="11"/>
      <c r="F96" s="11"/>
      <c r="G96" s="329"/>
      <c r="H96" s="314"/>
      <c r="I96" s="353"/>
      <c r="J96" s="342"/>
      <c r="K96" s="15"/>
      <c r="L96" s="71" t="s">
        <v>719</v>
      </c>
      <c r="M96" s="15"/>
      <c r="N96" s="369"/>
      <c r="O96" s="307"/>
      <c r="P96" s="307"/>
      <c r="Q96" s="438"/>
    </row>
    <row r="97" spans="1:17" ht="35.25" customHeight="1" x14ac:dyDescent="0.15">
      <c r="A97" s="316" t="s">
        <v>38</v>
      </c>
      <c r="B97" s="310" t="s">
        <v>898</v>
      </c>
      <c r="C97" s="310" t="s">
        <v>38</v>
      </c>
      <c r="D97" s="310" t="s">
        <v>382</v>
      </c>
      <c r="E97" s="310" t="s">
        <v>319</v>
      </c>
      <c r="F97" s="310" t="s">
        <v>320</v>
      </c>
      <c r="G97" s="310"/>
      <c r="H97" s="364">
        <v>1880</v>
      </c>
      <c r="I97" s="91"/>
      <c r="J97" s="31" t="s">
        <v>31</v>
      </c>
      <c r="K97" s="9"/>
      <c r="L97" s="9"/>
      <c r="M97" s="9"/>
      <c r="N97" s="14">
        <v>719</v>
      </c>
      <c r="O97" s="9"/>
      <c r="P97" s="9" t="s">
        <v>1090</v>
      </c>
      <c r="Q97" s="160"/>
    </row>
    <row r="98" spans="1:17" ht="39" customHeight="1" x14ac:dyDescent="0.15">
      <c r="A98" s="317"/>
      <c r="B98" s="328"/>
      <c r="C98" s="328"/>
      <c r="D98" s="328"/>
      <c r="E98" s="328"/>
      <c r="F98" s="328"/>
      <c r="G98" s="328"/>
      <c r="H98" s="365"/>
      <c r="I98" s="95"/>
      <c r="J98" s="35" t="s">
        <v>34</v>
      </c>
      <c r="K98" s="5"/>
      <c r="L98" s="5"/>
      <c r="M98" s="5"/>
      <c r="N98" s="397">
        <v>1211</v>
      </c>
      <c r="O98" s="306" t="s">
        <v>41</v>
      </c>
      <c r="P98" s="306" t="s">
        <v>60</v>
      </c>
      <c r="Q98" s="163"/>
    </row>
    <row r="99" spans="1:17" ht="20.100000000000001" customHeight="1" x14ac:dyDescent="0.15">
      <c r="A99" s="317"/>
      <c r="B99" s="328"/>
      <c r="C99" s="328"/>
      <c r="D99" s="328"/>
      <c r="E99" s="328"/>
      <c r="F99" s="328"/>
      <c r="G99" s="328"/>
      <c r="H99" s="365"/>
      <c r="I99" s="92"/>
      <c r="J99" s="33" t="s">
        <v>76</v>
      </c>
      <c r="K99" s="5"/>
      <c r="L99" s="5"/>
      <c r="M99" s="5"/>
      <c r="N99" s="368"/>
      <c r="O99" s="327"/>
      <c r="P99" s="311"/>
      <c r="Q99" s="168"/>
    </row>
    <row r="100" spans="1:17" ht="20.100000000000001" customHeight="1" x14ac:dyDescent="0.15">
      <c r="A100" s="317"/>
      <c r="B100" s="328"/>
      <c r="C100" s="328"/>
      <c r="D100" s="328"/>
      <c r="E100" s="328"/>
      <c r="F100" s="328"/>
      <c r="G100" s="328"/>
      <c r="H100" s="365"/>
      <c r="I100" s="94"/>
      <c r="J100" s="34" t="s">
        <v>12</v>
      </c>
      <c r="K100" s="5"/>
      <c r="L100" s="5"/>
      <c r="M100" s="5"/>
      <c r="N100" s="398"/>
      <c r="O100" s="328"/>
      <c r="P100" s="3" t="s">
        <v>146</v>
      </c>
      <c r="Q100" s="157" t="str">
        <f>HYPERLINK("http://www.noushofumiko.com/kimigayo-nipp.JPG")</f>
        <v>http://www.noushofumiko.com/kimigayo-nipp.JPG</v>
      </c>
    </row>
    <row r="101" spans="1:17" ht="20.100000000000001" customHeight="1" x14ac:dyDescent="0.15">
      <c r="A101" s="317"/>
      <c r="B101" s="328"/>
      <c r="C101" s="328"/>
      <c r="D101" s="328"/>
      <c r="E101" s="328"/>
      <c r="F101" s="328"/>
      <c r="G101" s="328"/>
      <c r="H101" s="365"/>
      <c r="I101" s="94"/>
      <c r="J101" s="392" t="s">
        <v>1038</v>
      </c>
      <c r="K101" s="2"/>
      <c r="L101" s="2"/>
      <c r="M101" s="2"/>
      <c r="N101" s="397">
        <v>1208</v>
      </c>
      <c r="O101" s="41"/>
      <c r="P101" s="3" t="s">
        <v>1039</v>
      </c>
      <c r="Q101" s="202"/>
    </row>
    <row r="102" spans="1:17" ht="20.100000000000001" customHeight="1" x14ac:dyDescent="0.15">
      <c r="A102" s="317"/>
      <c r="B102" s="328"/>
      <c r="C102" s="328"/>
      <c r="D102" s="328"/>
      <c r="E102" s="328"/>
      <c r="F102" s="328"/>
      <c r="G102" s="328"/>
      <c r="H102" s="365"/>
      <c r="I102" s="94"/>
      <c r="J102" s="393"/>
      <c r="K102" s="3"/>
      <c r="L102" s="3"/>
      <c r="M102" s="3"/>
      <c r="N102" s="434"/>
      <c r="O102" s="119"/>
      <c r="P102" s="3" t="s">
        <v>1069</v>
      </c>
      <c r="Q102" s="202"/>
    </row>
    <row r="103" spans="1:17" ht="20.100000000000001" customHeight="1" x14ac:dyDescent="0.15">
      <c r="A103" s="318"/>
      <c r="B103" s="328"/>
      <c r="C103" s="328"/>
      <c r="D103" s="328"/>
      <c r="E103" s="328"/>
      <c r="F103" s="328"/>
      <c r="G103" s="328"/>
      <c r="H103" s="539"/>
      <c r="I103" s="94" t="s">
        <v>962</v>
      </c>
      <c r="J103" s="34" t="s">
        <v>85</v>
      </c>
      <c r="K103" s="3"/>
      <c r="L103" s="3"/>
      <c r="M103" s="3"/>
      <c r="N103" s="45">
        <v>19</v>
      </c>
      <c r="O103" s="119"/>
      <c r="P103" s="3" t="s">
        <v>961</v>
      </c>
      <c r="Q103" s="156"/>
    </row>
    <row r="104" spans="1:17" ht="20.100000000000001" customHeight="1" x14ac:dyDescent="0.15">
      <c r="A104" s="318"/>
      <c r="B104" s="328"/>
      <c r="C104" s="328"/>
      <c r="D104" s="328"/>
      <c r="E104" s="328"/>
      <c r="F104" s="328"/>
      <c r="G104" s="328"/>
      <c r="H104" s="539"/>
      <c r="I104" s="222"/>
      <c r="J104" s="221" t="s">
        <v>1081</v>
      </c>
      <c r="K104" s="218"/>
      <c r="L104" s="218"/>
      <c r="M104" s="218"/>
      <c r="N104" s="226">
        <v>1208</v>
      </c>
      <c r="O104" s="219"/>
      <c r="P104" s="218" t="s">
        <v>1082</v>
      </c>
      <c r="Q104" s="227"/>
    </row>
    <row r="105" spans="1:17" ht="39.950000000000003" customHeight="1" thickBot="1" x14ac:dyDescent="0.2">
      <c r="A105" s="324"/>
      <c r="B105" s="329"/>
      <c r="C105" s="329"/>
      <c r="D105" s="329"/>
      <c r="E105" s="329"/>
      <c r="F105" s="329"/>
      <c r="G105" s="329"/>
      <c r="H105" s="536"/>
      <c r="I105" s="93"/>
      <c r="J105" s="32" t="s">
        <v>996</v>
      </c>
      <c r="K105" s="11"/>
      <c r="L105" s="11"/>
      <c r="M105" s="11"/>
      <c r="N105" s="12">
        <v>3009</v>
      </c>
      <c r="O105" s="40"/>
      <c r="P105" s="11" t="s">
        <v>997</v>
      </c>
      <c r="Q105" s="162"/>
    </row>
    <row r="106" spans="1:17" ht="42.75" customHeight="1" x14ac:dyDescent="0.15">
      <c r="A106" s="316" t="s">
        <v>90</v>
      </c>
      <c r="B106" s="310" t="s">
        <v>889</v>
      </c>
      <c r="C106" s="8" t="s">
        <v>38</v>
      </c>
      <c r="D106" s="8" t="s">
        <v>383</v>
      </c>
      <c r="E106" s="8" t="s">
        <v>319</v>
      </c>
      <c r="F106" s="8" t="s">
        <v>320</v>
      </c>
      <c r="G106" s="8"/>
      <c r="H106" s="102">
        <v>1880</v>
      </c>
      <c r="I106" s="354"/>
      <c r="J106" s="356" t="s">
        <v>861</v>
      </c>
      <c r="K106" s="8"/>
      <c r="L106" s="8"/>
      <c r="M106" s="47"/>
      <c r="N106" s="367"/>
      <c r="O106" s="310" t="s">
        <v>824</v>
      </c>
      <c r="P106" s="310" t="s">
        <v>884</v>
      </c>
      <c r="Q106" s="444"/>
    </row>
    <row r="107" spans="1:17" ht="42.75" customHeight="1" thickBot="1" x14ac:dyDescent="0.2">
      <c r="A107" s="431"/>
      <c r="B107" s="307"/>
      <c r="C107" s="11" t="s">
        <v>321</v>
      </c>
      <c r="D107" s="11" t="s">
        <v>384</v>
      </c>
      <c r="E107" s="11" t="s">
        <v>323</v>
      </c>
      <c r="F107" s="11" t="s">
        <v>322</v>
      </c>
      <c r="G107" s="11" t="s">
        <v>324</v>
      </c>
      <c r="H107" s="109">
        <v>1893.8</v>
      </c>
      <c r="I107" s="355"/>
      <c r="J107" s="357"/>
      <c r="K107" s="15"/>
      <c r="L107" s="15"/>
      <c r="M107" s="67"/>
      <c r="N107" s="369"/>
      <c r="O107" s="329"/>
      <c r="P107" s="307"/>
      <c r="Q107" s="449"/>
    </row>
    <row r="108" spans="1:17" ht="42.75" customHeight="1" x14ac:dyDescent="0.15">
      <c r="A108" s="316" t="s">
        <v>90</v>
      </c>
      <c r="B108" s="310" t="s">
        <v>8</v>
      </c>
      <c r="C108" s="8" t="s">
        <v>38</v>
      </c>
      <c r="D108" s="8" t="s">
        <v>383</v>
      </c>
      <c r="E108" s="8" t="s">
        <v>319</v>
      </c>
      <c r="F108" s="8" t="s">
        <v>320</v>
      </c>
      <c r="G108" s="8"/>
      <c r="H108" s="102">
        <v>1880</v>
      </c>
      <c r="I108" s="354" t="s">
        <v>9</v>
      </c>
      <c r="J108" s="356" t="s">
        <v>861</v>
      </c>
      <c r="K108" s="8"/>
      <c r="L108" s="8"/>
      <c r="M108" s="47"/>
      <c r="N108" s="367"/>
      <c r="O108" s="403">
        <v>2739</v>
      </c>
      <c r="P108" s="310" t="s">
        <v>865</v>
      </c>
      <c r="Q108" s="444"/>
    </row>
    <row r="109" spans="1:17" ht="42.75" customHeight="1" thickBot="1" x14ac:dyDescent="0.2">
      <c r="A109" s="431"/>
      <c r="B109" s="307"/>
      <c r="C109" s="11" t="s">
        <v>321</v>
      </c>
      <c r="D109" s="11" t="s">
        <v>384</v>
      </c>
      <c r="E109" s="11" t="s">
        <v>323</v>
      </c>
      <c r="F109" s="11" t="s">
        <v>322</v>
      </c>
      <c r="G109" s="11" t="s">
        <v>324</v>
      </c>
      <c r="H109" s="109">
        <v>1893.8</v>
      </c>
      <c r="I109" s="355"/>
      <c r="J109" s="357"/>
      <c r="K109" s="15"/>
      <c r="L109" s="15"/>
      <c r="M109" s="67"/>
      <c r="N109" s="369"/>
      <c r="O109" s="405"/>
      <c r="P109" s="307"/>
      <c r="Q109" s="449"/>
    </row>
    <row r="110" spans="1:17" ht="42.75" customHeight="1" x14ac:dyDescent="0.15">
      <c r="A110" s="316" t="s">
        <v>90</v>
      </c>
      <c r="B110" s="310" t="s">
        <v>8</v>
      </c>
      <c r="C110" s="8" t="s">
        <v>38</v>
      </c>
      <c r="D110" s="8" t="s">
        <v>383</v>
      </c>
      <c r="E110" s="8" t="s">
        <v>319</v>
      </c>
      <c r="F110" s="8" t="s">
        <v>320</v>
      </c>
      <c r="G110" s="8"/>
      <c r="H110" s="102">
        <v>1880</v>
      </c>
      <c r="I110" s="354"/>
      <c r="J110" s="381" t="s">
        <v>86</v>
      </c>
      <c r="K110" s="8"/>
      <c r="L110" s="8"/>
      <c r="M110" s="70" t="s">
        <v>719</v>
      </c>
      <c r="N110" s="367" t="s">
        <v>215</v>
      </c>
      <c r="O110" s="310"/>
      <c r="P110" s="310" t="s">
        <v>216</v>
      </c>
      <c r="Q110" s="436" t="str">
        <f>HYPERLINK("http://www.noushofumiko.com/kimigayo-orient.JPG")</f>
        <v>http://www.noushofumiko.com/kimigayo-orient.JPG</v>
      </c>
    </row>
    <row r="111" spans="1:17" ht="42.75" customHeight="1" thickBot="1" x14ac:dyDescent="0.2">
      <c r="A111" s="431"/>
      <c r="B111" s="307"/>
      <c r="C111" s="11" t="s">
        <v>321</v>
      </c>
      <c r="D111" s="11" t="s">
        <v>384</v>
      </c>
      <c r="E111" s="11" t="s">
        <v>323</v>
      </c>
      <c r="F111" s="11" t="s">
        <v>322</v>
      </c>
      <c r="G111" s="11" t="s">
        <v>324</v>
      </c>
      <c r="H111" s="109">
        <v>1893.8</v>
      </c>
      <c r="I111" s="355"/>
      <c r="J111" s="383"/>
      <c r="K111" s="15"/>
      <c r="L111" s="15"/>
      <c r="M111" s="71" t="s">
        <v>719</v>
      </c>
      <c r="N111" s="369"/>
      <c r="O111" s="329"/>
      <c r="P111" s="307"/>
      <c r="Q111" s="438"/>
    </row>
    <row r="112" spans="1:17" ht="42.75" customHeight="1" thickBot="1" x14ac:dyDescent="0.2">
      <c r="A112" s="316" t="s">
        <v>191</v>
      </c>
      <c r="B112" s="310" t="s">
        <v>8</v>
      </c>
      <c r="C112" s="301" t="s">
        <v>38</v>
      </c>
      <c r="D112" s="301" t="s">
        <v>1099</v>
      </c>
      <c r="E112" s="301" t="s">
        <v>319</v>
      </c>
      <c r="F112" s="301" t="s">
        <v>320</v>
      </c>
      <c r="G112" s="301"/>
      <c r="H112" s="303">
        <v>1880</v>
      </c>
      <c r="I112" s="354"/>
      <c r="J112" s="381" t="s">
        <v>86</v>
      </c>
      <c r="K112" s="17"/>
      <c r="L112" s="17"/>
      <c r="M112" s="17"/>
      <c r="N112" s="367" t="s">
        <v>192</v>
      </c>
      <c r="O112" s="310" t="s">
        <v>1064</v>
      </c>
      <c r="P112" s="310" t="s">
        <v>193</v>
      </c>
      <c r="Q112" s="436" t="str">
        <f>HYPERLINK("http://www.noushofumiko.com/kimigayo_mikuni.jpg")</f>
        <v>http://www.noushofumiko.com/kimigayo_mikuni.jpg</v>
      </c>
    </row>
    <row r="113" spans="1:17" ht="42.75" customHeight="1" thickBot="1" x14ac:dyDescent="0.2">
      <c r="A113" s="431"/>
      <c r="B113" s="307"/>
      <c r="C113" s="302" t="s">
        <v>1100</v>
      </c>
      <c r="D113" s="302" t="s">
        <v>1101</v>
      </c>
      <c r="E113" s="302" t="s">
        <v>1102</v>
      </c>
      <c r="F113" s="302" t="s">
        <v>1103</v>
      </c>
      <c r="G113" s="302" t="s">
        <v>1104</v>
      </c>
      <c r="H113" s="109" t="s">
        <v>1105</v>
      </c>
      <c r="I113" s="353"/>
      <c r="J113" s="383"/>
      <c r="K113" s="300"/>
      <c r="L113" s="300"/>
      <c r="M113" s="300"/>
      <c r="N113" s="369"/>
      <c r="O113" s="307"/>
      <c r="P113" s="307"/>
      <c r="Q113" s="548"/>
    </row>
    <row r="114" spans="1:17" ht="30" customHeight="1" x14ac:dyDescent="0.15">
      <c r="A114" s="316" t="s">
        <v>856</v>
      </c>
      <c r="B114" s="310" t="s">
        <v>618</v>
      </c>
      <c r="C114" s="8" t="s">
        <v>448</v>
      </c>
      <c r="D114" s="8" t="s">
        <v>449</v>
      </c>
      <c r="E114" s="310" t="s">
        <v>120</v>
      </c>
      <c r="F114" s="8" t="s">
        <v>121</v>
      </c>
      <c r="G114" s="8" t="s">
        <v>450</v>
      </c>
      <c r="H114" s="102" t="s">
        <v>857</v>
      </c>
      <c r="I114" s="354"/>
      <c r="J114" s="356" t="s">
        <v>861</v>
      </c>
      <c r="K114" s="8"/>
      <c r="L114" s="310"/>
      <c r="M114" s="310"/>
      <c r="N114" s="367"/>
      <c r="O114" s="310" t="s">
        <v>824</v>
      </c>
      <c r="P114" s="310" t="s">
        <v>886</v>
      </c>
      <c r="Q114" s="444"/>
    </row>
    <row r="115" spans="1:17" ht="30" customHeight="1" x14ac:dyDescent="0.15">
      <c r="A115" s="319"/>
      <c r="B115" s="333"/>
      <c r="C115" s="2" t="s">
        <v>267</v>
      </c>
      <c r="D115" s="2" t="s">
        <v>353</v>
      </c>
      <c r="E115" s="328"/>
      <c r="F115" s="2" t="s">
        <v>92</v>
      </c>
      <c r="G115" s="2" t="s">
        <v>859</v>
      </c>
      <c r="H115" s="108">
        <v>1900.9</v>
      </c>
      <c r="I115" s="363"/>
      <c r="J115" s="371"/>
      <c r="K115" s="63"/>
      <c r="L115" s="333"/>
      <c r="M115" s="333"/>
      <c r="N115" s="333"/>
      <c r="O115" s="333"/>
      <c r="P115" s="333"/>
      <c r="Q115" s="481"/>
    </row>
    <row r="116" spans="1:17" ht="30" customHeight="1" thickBot="1" x14ac:dyDescent="0.2">
      <c r="A116" s="320"/>
      <c r="B116" s="334"/>
      <c r="C116" s="5" t="s">
        <v>274</v>
      </c>
      <c r="D116" s="5" t="s">
        <v>860</v>
      </c>
      <c r="E116" s="329"/>
      <c r="F116" s="5" t="s">
        <v>121</v>
      </c>
      <c r="G116" s="5" t="s">
        <v>276</v>
      </c>
      <c r="H116" s="113">
        <v>1901.6</v>
      </c>
      <c r="I116" s="360"/>
      <c r="J116" s="372"/>
      <c r="K116" s="59"/>
      <c r="L116" s="334"/>
      <c r="M116" s="334"/>
      <c r="N116" s="334"/>
      <c r="O116" s="334"/>
      <c r="P116" s="334"/>
      <c r="Q116" s="482"/>
    </row>
    <row r="117" spans="1:17" ht="20.25" customHeight="1" x14ac:dyDescent="0.15">
      <c r="A117" s="316" t="s">
        <v>40</v>
      </c>
      <c r="B117" s="310" t="s">
        <v>8</v>
      </c>
      <c r="C117" s="330" t="s">
        <v>40</v>
      </c>
      <c r="D117" s="310" t="s">
        <v>385</v>
      </c>
      <c r="E117" s="310" t="s">
        <v>925</v>
      </c>
      <c r="F117" s="310" t="s">
        <v>39</v>
      </c>
      <c r="G117" s="310"/>
      <c r="H117" s="312">
        <v>1900</v>
      </c>
      <c r="I117" s="354" t="s">
        <v>9</v>
      </c>
      <c r="J117" s="31" t="s">
        <v>17</v>
      </c>
      <c r="K117" s="8"/>
      <c r="L117" s="400" t="s">
        <v>719</v>
      </c>
      <c r="M117" s="8"/>
      <c r="N117" s="367">
        <v>1945</v>
      </c>
      <c r="O117" s="310" t="s">
        <v>717</v>
      </c>
      <c r="P117" s="9"/>
      <c r="Q117" s="160"/>
    </row>
    <row r="118" spans="1:17" ht="34.5" customHeight="1" thickBot="1" x14ac:dyDescent="0.2">
      <c r="A118" s="431"/>
      <c r="B118" s="307"/>
      <c r="C118" s="430"/>
      <c r="D118" s="329"/>
      <c r="E118" s="329"/>
      <c r="F118" s="307"/>
      <c r="G118" s="329"/>
      <c r="H118" s="314"/>
      <c r="I118" s="353"/>
      <c r="J118" s="32" t="s">
        <v>12</v>
      </c>
      <c r="K118" s="15"/>
      <c r="L118" s="401"/>
      <c r="M118" s="15"/>
      <c r="N118" s="399"/>
      <c r="O118" s="329"/>
      <c r="P118" s="11" t="s">
        <v>115</v>
      </c>
      <c r="Q118" s="158" t="str">
        <f>HYPERLINK("http://www.noushofumiko.com/gunkan-nipp.jpg")</f>
        <v>http://www.noushofumiko.com/gunkan-nipp.jpg</v>
      </c>
    </row>
    <row r="119" spans="1:17" ht="43.5" customHeight="1" x14ac:dyDescent="0.15">
      <c r="A119" s="316" t="s">
        <v>42</v>
      </c>
      <c r="B119" s="310" t="s">
        <v>8</v>
      </c>
      <c r="C119" s="8" t="s">
        <v>588</v>
      </c>
      <c r="D119" s="8" t="s">
        <v>590</v>
      </c>
      <c r="E119" s="8" t="s">
        <v>591</v>
      </c>
      <c r="F119" s="8" t="s">
        <v>592</v>
      </c>
      <c r="G119" s="8" t="s">
        <v>544</v>
      </c>
      <c r="H119" s="102" t="s">
        <v>543</v>
      </c>
      <c r="I119" s="91"/>
      <c r="J119" s="31" t="s">
        <v>43</v>
      </c>
      <c r="K119" s="8"/>
      <c r="L119" s="8"/>
      <c r="M119" s="8"/>
      <c r="N119" s="367">
        <v>1602</v>
      </c>
      <c r="O119" s="310" t="s">
        <v>231</v>
      </c>
      <c r="P119" s="9" t="s">
        <v>44</v>
      </c>
      <c r="Q119" s="145" t="str">
        <f>HYPERLINK("http://www.noushofumiko.com/kougun-royal.JPG")</f>
        <v>http://www.noushofumiko.com/kougun-royal.JPG</v>
      </c>
    </row>
    <row r="120" spans="1:17" ht="43.5" customHeight="1" x14ac:dyDescent="0.15">
      <c r="A120" s="317"/>
      <c r="B120" s="327"/>
      <c r="C120" s="2" t="s">
        <v>407</v>
      </c>
      <c r="D120" s="2" t="s">
        <v>593</v>
      </c>
      <c r="E120" s="2" t="s">
        <v>594</v>
      </c>
      <c r="F120" s="2" t="s">
        <v>592</v>
      </c>
      <c r="G120" s="2" t="s">
        <v>595</v>
      </c>
      <c r="H120" s="108" t="s">
        <v>596</v>
      </c>
      <c r="I120" s="352"/>
      <c r="J120" s="348" t="s">
        <v>11</v>
      </c>
      <c r="K120" s="5"/>
      <c r="L120" s="5"/>
      <c r="M120" s="5"/>
      <c r="N120" s="368"/>
      <c r="O120" s="333"/>
      <c r="P120" s="306" t="s">
        <v>162</v>
      </c>
      <c r="Q120" s="501"/>
    </row>
    <row r="121" spans="1:17" ht="44.25" customHeight="1" thickBot="1" x14ac:dyDescent="0.2">
      <c r="A121" s="431"/>
      <c r="B121" s="307"/>
      <c r="C121" s="15" t="s">
        <v>589</v>
      </c>
      <c r="D121" s="15" t="s">
        <v>597</v>
      </c>
      <c r="E121" s="15" t="s">
        <v>599</v>
      </c>
      <c r="F121" s="15" t="s">
        <v>598</v>
      </c>
      <c r="G121" s="15" t="s">
        <v>600</v>
      </c>
      <c r="H121" s="114" t="s">
        <v>601</v>
      </c>
      <c r="I121" s="360"/>
      <c r="J121" s="334"/>
      <c r="K121" s="59"/>
      <c r="L121" s="59"/>
      <c r="M121" s="59"/>
      <c r="N121" s="369"/>
      <c r="O121" s="334"/>
      <c r="P121" s="334"/>
      <c r="Q121" s="482"/>
    </row>
    <row r="122" spans="1:17" ht="30" customHeight="1" x14ac:dyDescent="0.15">
      <c r="A122" s="325" t="s">
        <v>181</v>
      </c>
      <c r="B122" s="321" t="s">
        <v>8</v>
      </c>
      <c r="C122" s="9" t="s">
        <v>776</v>
      </c>
      <c r="D122" s="9" t="s">
        <v>778</v>
      </c>
      <c r="E122" s="9"/>
      <c r="F122" s="9"/>
      <c r="G122" s="310" t="s">
        <v>924</v>
      </c>
      <c r="H122" s="364">
        <v>1910.7</v>
      </c>
      <c r="I122" s="349"/>
      <c r="J122" s="345" t="s">
        <v>86</v>
      </c>
      <c r="K122" s="9"/>
      <c r="L122" s="9"/>
      <c r="M122" s="70" t="s">
        <v>719</v>
      </c>
      <c r="N122" s="379" t="s">
        <v>182</v>
      </c>
      <c r="O122" s="321" t="s">
        <v>1064</v>
      </c>
      <c r="P122" s="321" t="s">
        <v>183</v>
      </c>
      <c r="Q122" s="484"/>
    </row>
    <row r="123" spans="1:17" ht="30" customHeight="1" x14ac:dyDescent="0.15">
      <c r="A123" s="337"/>
      <c r="B123" s="322"/>
      <c r="C123" s="2" t="s">
        <v>777</v>
      </c>
      <c r="D123" s="2" t="s">
        <v>779</v>
      </c>
      <c r="E123" s="2"/>
      <c r="F123" s="2"/>
      <c r="G123" s="311"/>
      <c r="H123" s="365"/>
      <c r="I123" s="350"/>
      <c r="J123" s="322"/>
      <c r="K123" s="65"/>
      <c r="L123" s="2"/>
      <c r="M123" s="72" t="s">
        <v>719</v>
      </c>
      <c r="N123" s="322"/>
      <c r="O123" s="322"/>
      <c r="P123" s="322"/>
      <c r="Q123" s="485"/>
    </row>
    <row r="124" spans="1:17" ht="50.1" customHeight="1" thickBot="1" x14ac:dyDescent="0.2">
      <c r="A124" s="326"/>
      <c r="B124" s="323"/>
      <c r="C124" s="11" t="s">
        <v>286</v>
      </c>
      <c r="D124" s="11" t="s">
        <v>359</v>
      </c>
      <c r="E124" s="11"/>
      <c r="F124" s="11"/>
      <c r="G124" s="11" t="s">
        <v>290</v>
      </c>
      <c r="H124" s="366"/>
      <c r="I124" s="351"/>
      <c r="J124" s="323"/>
      <c r="K124" s="26"/>
      <c r="L124" s="11"/>
      <c r="M124" s="71" t="s">
        <v>719</v>
      </c>
      <c r="N124" s="323"/>
      <c r="O124" s="323"/>
      <c r="P124" s="323"/>
      <c r="Q124" s="486"/>
    </row>
    <row r="125" spans="1:17" ht="49.5" customHeight="1" x14ac:dyDescent="0.15">
      <c r="A125" s="316" t="s">
        <v>232</v>
      </c>
      <c r="B125" s="310" t="s">
        <v>8</v>
      </c>
      <c r="C125" s="9" t="s">
        <v>326</v>
      </c>
      <c r="D125" s="9" t="s">
        <v>386</v>
      </c>
      <c r="E125" s="9"/>
      <c r="F125" s="9"/>
      <c r="G125" s="9" t="s">
        <v>327</v>
      </c>
      <c r="H125" s="312">
        <v>1910.7</v>
      </c>
      <c r="I125" s="91"/>
      <c r="J125" s="330" t="s">
        <v>25</v>
      </c>
      <c r="K125" s="8"/>
      <c r="L125" s="8"/>
      <c r="M125" s="8"/>
      <c r="N125" s="367">
        <v>791</v>
      </c>
      <c r="O125" s="310" t="s">
        <v>657</v>
      </c>
      <c r="P125" s="310"/>
      <c r="Q125" s="458"/>
    </row>
    <row r="126" spans="1:17" ht="50.1" customHeight="1" x14ac:dyDescent="0.15">
      <c r="A126" s="318"/>
      <c r="B126" s="328"/>
      <c r="C126" s="2" t="s">
        <v>328</v>
      </c>
      <c r="D126" s="2" t="s">
        <v>345</v>
      </c>
      <c r="E126" s="41"/>
      <c r="F126" s="41"/>
      <c r="G126" s="2" t="s">
        <v>387</v>
      </c>
      <c r="H126" s="313"/>
      <c r="I126" s="92"/>
      <c r="J126" s="380"/>
      <c r="K126" s="64"/>
      <c r="L126" s="64"/>
      <c r="M126" s="64"/>
      <c r="N126" s="380"/>
      <c r="O126" s="380"/>
      <c r="P126" s="380"/>
      <c r="Q126" s="459"/>
    </row>
    <row r="127" spans="1:17" ht="24.95" customHeight="1" x14ac:dyDescent="0.15">
      <c r="A127" s="544" t="s">
        <v>329</v>
      </c>
      <c r="B127" s="328"/>
      <c r="C127" s="306" t="s">
        <v>330</v>
      </c>
      <c r="D127" s="306" t="s">
        <v>388</v>
      </c>
      <c r="E127" s="336"/>
      <c r="F127" s="336"/>
      <c r="G127" s="306" t="s">
        <v>332</v>
      </c>
      <c r="H127" s="313"/>
      <c r="I127" s="94"/>
      <c r="J127" s="148" t="s">
        <v>994</v>
      </c>
      <c r="K127" s="63"/>
      <c r="L127" s="63"/>
      <c r="M127" s="63"/>
      <c r="N127" s="397">
        <v>1707</v>
      </c>
      <c r="O127" s="63"/>
      <c r="P127" s="147" t="s">
        <v>995</v>
      </c>
      <c r="Q127" s="171"/>
    </row>
    <row r="128" spans="1:17" ht="24.95" customHeight="1" x14ac:dyDescent="0.15">
      <c r="A128" s="318"/>
      <c r="B128" s="328"/>
      <c r="C128" s="311"/>
      <c r="D128" s="311"/>
      <c r="E128" s="311"/>
      <c r="F128" s="311"/>
      <c r="G128" s="311"/>
      <c r="H128" s="313"/>
      <c r="I128" s="352" t="s">
        <v>660</v>
      </c>
      <c r="J128" s="348" t="s">
        <v>45</v>
      </c>
      <c r="K128" s="3"/>
      <c r="L128" s="3"/>
      <c r="M128" s="3"/>
      <c r="N128" s="333"/>
      <c r="O128" s="306" t="s">
        <v>639</v>
      </c>
      <c r="P128" s="306" t="s">
        <v>138</v>
      </c>
      <c r="Q128" s="502" t="str">
        <f>HYPERLINK("http://www.noushofumiko.com/kouma-nipp.JPG")</f>
        <v>http://www.noushofumiko.com/kouma-nipp.JPG</v>
      </c>
    </row>
    <row r="129" spans="1:17" ht="50.1" customHeight="1" thickBot="1" x14ac:dyDescent="0.2">
      <c r="A129" s="324"/>
      <c r="B129" s="329"/>
      <c r="C129" s="11" t="s">
        <v>331</v>
      </c>
      <c r="D129" s="11" t="s">
        <v>389</v>
      </c>
      <c r="E129" s="40"/>
      <c r="F129" s="40"/>
      <c r="G129" s="11" t="s">
        <v>332</v>
      </c>
      <c r="H129" s="314"/>
      <c r="I129" s="353"/>
      <c r="J129" s="329"/>
      <c r="K129" s="62"/>
      <c r="L129" s="62"/>
      <c r="M129" s="62"/>
      <c r="N129" s="334"/>
      <c r="O129" s="329"/>
      <c r="P129" s="329"/>
      <c r="Q129" s="449"/>
    </row>
    <row r="130" spans="1:17" ht="39.950000000000003" customHeight="1" x14ac:dyDescent="0.15">
      <c r="A130" s="316" t="s">
        <v>184</v>
      </c>
      <c r="B130" s="310" t="s">
        <v>8</v>
      </c>
      <c r="C130" s="9" t="s">
        <v>797</v>
      </c>
      <c r="D130" s="9" t="s">
        <v>798</v>
      </c>
      <c r="E130" s="9" t="s">
        <v>929</v>
      </c>
      <c r="F130" s="9" t="s">
        <v>930</v>
      </c>
      <c r="G130" s="9" t="s">
        <v>931</v>
      </c>
      <c r="H130" s="107" t="s">
        <v>874</v>
      </c>
      <c r="I130" s="91"/>
      <c r="J130" s="345" t="s">
        <v>86</v>
      </c>
      <c r="K130" s="9"/>
      <c r="L130" s="9"/>
      <c r="M130" s="70" t="s">
        <v>719</v>
      </c>
      <c r="N130" s="367" t="s">
        <v>185</v>
      </c>
      <c r="O130" s="310" t="s">
        <v>1064</v>
      </c>
      <c r="P130" s="310" t="s">
        <v>186</v>
      </c>
      <c r="Q130" s="444"/>
    </row>
    <row r="131" spans="1:17" ht="30" customHeight="1" thickBot="1" x14ac:dyDescent="0.2">
      <c r="A131" s="320"/>
      <c r="B131" s="334"/>
      <c r="C131" s="11" t="s">
        <v>799</v>
      </c>
      <c r="D131" s="11" t="s">
        <v>800</v>
      </c>
      <c r="E131" s="11"/>
      <c r="F131" s="11"/>
      <c r="G131" s="11"/>
      <c r="H131" s="109"/>
      <c r="I131" s="93"/>
      <c r="J131" s="323"/>
      <c r="K131" s="26"/>
      <c r="L131" s="11"/>
      <c r="M131" s="75" t="s">
        <v>719</v>
      </c>
      <c r="N131" s="334"/>
      <c r="O131" s="334"/>
      <c r="P131" s="334"/>
      <c r="Q131" s="482"/>
    </row>
    <row r="132" spans="1:17" ht="35.1" customHeight="1" thickBot="1" x14ac:dyDescent="0.2">
      <c r="A132" s="16" t="s">
        <v>723</v>
      </c>
      <c r="B132" s="78" t="s">
        <v>8</v>
      </c>
      <c r="C132" s="17" t="s">
        <v>723</v>
      </c>
      <c r="D132" s="17" t="s">
        <v>728</v>
      </c>
      <c r="E132" s="17" t="s">
        <v>120</v>
      </c>
      <c r="F132" s="17" t="s">
        <v>92</v>
      </c>
      <c r="G132" s="17" t="s">
        <v>919</v>
      </c>
      <c r="H132" s="106">
        <v>1912</v>
      </c>
      <c r="I132" s="90"/>
      <c r="J132" s="30" t="s">
        <v>86</v>
      </c>
      <c r="K132" s="17"/>
      <c r="L132" s="17"/>
      <c r="M132" s="79" t="s">
        <v>719</v>
      </c>
      <c r="N132" s="18" t="s">
        <v>724</v>
      </c>
      <c r="O132" s="17" t="s">
        <v>1064</v>
      </c>
      <c r="P132" s="17" t="s">
        <v>726</v>
      </c>
      <c r="Q132" s="170"/>
    </row>
    <row r="133" spans="1:17" ht="35.1" customHeight="1" thickBot="1" x14ac:dyDescent="0.2">
      <c r="A133" s="16" t="s">
        <v>722</v>
      </c>
      <c r="B133" s="78" t="s">
        <v>8</v>
      </c>
      <c r="C133" s="17" t="s">
        <v>722</v>
      </c>
      <c r="D133" s="17" t="s">
        <v>729</v>
      </c>
      <c r="E133" s="79" t="s">
        <v>918</v>
      </c>
      <c r="F133" s="79" t="s">
        <v>918</v>
      </c>
      <c r="G133" s="79" t="s">
        <v>918</v>
      </c>
      <c r="H133" s="106" t="s">
        <v>918</v>
      </c>
      <c r="I133" s="90"/>
      <c r="J133" s="30" t="s">
        <v>18</v>
      </c>
      <c r="K133" s="17"/>
      <c r="L133" s="17"/>
      <c r="M133" s="79" t="s">
        <v>719</v>
      </c>
      <c r="N133" s="18" t="s">
        <v>725</v>
      </c>
      <c r="O133" s="17" t="s">
        <v>1064</v>
      </c>
      <c r="P133" s="17" t="s">
        <v>727</v>
      </c>
      <c r="Q133" s="170"/>
    </row>
    <row r="134" spans="1:17" ht="35.1" customHeight="1" thickBot="1" x14ac:dyDescent="0.2">
      <c r="A134" s="16" t="s">
        <v>201</v>
      </c>
      <c r="B134" s="17" t="s">
        <v>8</v>
      </c>
      <c r="C134" s="17" t="s">
        <v>201</v>
      </c>
      <c r="D134" s="17" t="s">
        <v>730</v>
      </c>
      <c r="E134" s="79" t="s">
        <v>918</v>
      </c>
      <c r="F134" s="79" t="s">
        <v>918</v>
      </c>
      <c r="G134" s="79" t="s">
        <v>918</v>
      </c>
      <c r="H134" s="106" t="s">
        <v>918</v>
      </c>
      <c r="I134" s="90"/>
      <c r="J134" s="30" t="s">
        <v>86</v>
      </c>
      <c r="K134" s="17"/>
      <c r="L134" s="17"/>
      <c r="M134" s="79" t="s">
        <v>719</v>
      </c>
      <c r="N134" s="18" t="s">
        <v>202</v>
      </c>
      <c r="O134" s="17" t="s">
        <v>1064</v>
      </c>
      <c r="P134" s="17" t="s">
        <v>203</v>
      </c>
      <c r="Q134" s="170"/>
    </row>
    <row r="135" spans="1:17" ht="50.1" customHeight="1" thickBot="1" x14ac:dyDescent="0.2">
      <c r="A135" s="16" t="s">
        <v>204</v>
      </c>
      <c r="B135" s="17" t="s">
        <v>8</v>
      </c>
      <c r="C135" s="17" t="s">
        <v>204</v>
      </c>
      <c r="D135" s="17" t="s">
        <v>731</v>
      </c>
      <c r="E135" s="17" t="s">
        <v>920</v>
      </c>
      <c r="F135" s="17" t="s">
        <v>921</v>
      </c>
      <c r="G135" s="131" t="s">
        <v>922</v>
      </c>
      <c r="H135" s="106" t="s">
        <v>923</v>
      </c>
      <c r="I135" s="90"/>
      <c r="J135" s="30" t="s">
        <v>86</v>
      </c>
      <c r="K135" s="17"/>
      <c r="L135" s="17"/>
      <c r="M135" s="79" t="s">
        <v>719</v>
      </c>
      <c r="N135" s="18" t="s">
        <v>205</v>
      </c>
      <c r="O135" s="17" t="s">
        <v>1064</v>
      </c>
      <c r="P135" s="17" t="s">
        <v>206</v>
      </c>
      <c r="Q135" s="170"/>
    </row>
    <row r="136" spans="1:17" ht="60" customHeight="1" thickBot="1" x14ac:dyDescent="0.2">
      <c r="A136" s="25" t="s">
        <v>855</v>
      </c>
      <c r="B136" s="17" t="s">
        <v>618</v>
      </c>
      <c r="C136" s="8" t="s">
        <v>855</v>
      </c>
      <c r="D136" s="8"/>
      <c r="E136" s="8"/>
      <c r="F136" s="8"/>
      <c r="G136" s="8"/>
      <c r="H136" s="102"/>
      <c r="I136" s="96"/>
      <c r="J136" s="80" t="s">
        <v>861</v>
      </c>
      <c r="K136" s="8"/>
      <c r="L136" s="8"/>
      <c r="M136" s="47"/>
      <c r="N136" s="10"/>
      <c r="O136" s="8" t="s">
        <v>824</v>
      </c>
      <c r="P136" s="8" t="s">
        <v>885</v>
      </c>
      <c r="Q136" s="172"/>
    </row>
    <row r="137" spans="1:17" ht="60" customHeight="1" thickBot="1" x14ac:dyDescent="0.2">
      <c r="A137" s="25" t="s">
        <v>336</v>
      </c>
      <c r="B137" s="8" t="s">
        <v>8</v>
      </c>
      <c r="C137" s="8"/>
      <c r="D137" s="8"/>
      <c r="E137" s="8"/>
      <c r="F137" s="8"/>
      <c r="G137" s="8"/>
      <c r="H137" s="102"/>
      <c r="I137" s="96" t="s">
        <v>9</v>
      </c>
      <c r="J137" s="80" t="s">
        <v>861</v>
      </c>
      <c r="K137" s="8"/>
      <c r="L137" s="8"/>
      <c r="M137" s="47"/>
      <c r="N137" s="10"/>
      <c r="O137" s="187">
        <v>2862</v>
      </c>
      <c r="P137" s="8" t="s">
        <v>865</v>
      </c>
      <c r="Q137" s="172"/>
    </row>
    <row r="138" spans="1:17" ht="50.1" customHeight="1" x14ac:dyDescent="0.15">
      <c r="A138" s="316" t="s">
        <v>688</v>
      </c>
      <c r="B138" s="310" t="s">
        <v>8</v>
      </c>
      <c r="C138" s="9" t="s">
        <v>336</v>
      </c>
      <c r="D138" s="9" t="s">
        <v>684</v>
      </c>
      <c r="E138" s="9" t="s">
        <v>685</v>
      </c>
      <c r="F138" s="9" t="s">
        <v>121</v>
      </c>
      <c r="G138" s="9" t="s">
        <v>686</v>
      </c>
      <c r="H138" s="390" t="s">
        <v>687</v>
      </c>
      <c r="I138" s="354" t="s">
        <v>9</v>
      </c>
      <c r="J138" s="356" t="s">
        <v>861</v>
      </c>
      <c r="K138" s="400" t="s">
        <v>719</v>
      </c>
      <c r="L138" s="8"/>
      <c r="M138" s="8"/>
      <c r="N138" s="367">
        <v>47816</v>
      </c>
      <c r="O138" s="310"/>
      <c r="P138" s="310" t="s">
        <v>865</v>
      </c>
      <c r="Q138" s="458"/>
    </row>
    <row r="139" spans="1:17" ht="50.1" customHeight="1" x14ac:dyDescent="0.15">
      <c r="A139" s="319"/>
      <c r="B139" s="333"/>
      <c r="C139" s="2" t="s">
        <v>689</v>
      </c>
      <c r="D139" s="2" t="s">
        <v>690</v>
      </c>
      <c r="E139" s="2" t="s">
        <v>691</v>
      </c>
      <c r="F139" s="2" t="s">
        <v>692</v>
      </c>
      <c r="G139" s="2" t="s">
        <v>693</v>
      </c>
      <c r="H139" s="391"/>
      <c r="I139" s="363"/>
      <c r="J139" s="371"/>
      <c r="K139" s="423"/>
      <c r="L139" s="63"/>
      <c r="M139" s="63"/>
      <c r="N139" s="333"/>
      <c r="O139" s="328"/>
      <c r="P139" s="333"/>
      <c r="Q139" s="481"/>
    </row>
    <row r="140" spans="1:17" ht="39.950000000000003" customHeight="1" thickBot="1" x14ac:dyDescent="0.2">
      <c r="A140" s="320"/>
      <c r="B140" s="334"/>
      <c r="C140" s="15" t="s">
        <v>485</v>
      </c>
      <c r="D140" s="15" t="s">
        <v>694</v>
      </c>
      <c r="E140" s="15" t="s">
        <v>695</v>
      </c>
      <c r="F140" s="15" t="s">
        <v>695</v>
      </c>
      <c r="G140" s="15" t="s">
        <v>487</v>
      </c>
      <c r="H140" s="115" t="s">
        <v>696</v>
      </c>
      <c r="I140" s="360"/>
      <c r="J140" s="372"/>
      <c r="K140" s="401"/>
      <c r="L140" s="59"/>
      <c r="M140" s="59"/>
      <c r="N140" s="334"/>
      <c r="O140" s="329"/>
      <c r="P140" s="334"/>
      <c r="Q140" s="482"/>
    </row>
    <row r="141" spans="1:17" ht="30" customHeight="1" x14ac:dyDescent="0.15">
      <c r="A141" s="325" t="s">
        <v>48</v>
      </c>
      <c r="B141" s="321" t="s">
        <v>8</v>
      </c>
      <c r="C141" s="9" t="s">
        <v>336</v>
      </c>
      <c r="D141" s="9" t="s">
        <v>341</v>
      </c>
      <c r="E141" s="9" t="s">
        <v>342</v>
      </c>
      <c r="F141" s="321" t="s">
        <v>92</v>
      </c>
      <c r="G141" s="321" t="s">
        <v>340</v>
      </c>
      <c r="H141" s="385">
        <v>1901.6</v>
      </c>
      <c r="I141" s="236"/>
      <c r="J141" s="31" t="s">
        <v>34</v>
      </c>
      <c r="K141" s="232"/>
      <c r="L141" s="239" t="s">
        <v>719</v>
      </c>
      <c r="M141" s="232"/>
      <c r="N141" s="379">
        <v>1600</v>
      </c>
      <c r="O141" s="321" t="s">
        <v>639</v>
      </c>
      <c r="P141" s="232" t="s">
        <v>60</v>
      </c>
      <c r="Q141" s="152" t="str">
        <f>HYPERLINK("http://www.noushofumiko.com/shitakiri-royal.JPG")</f>
        <v>http://www.noushofumiko.com/shitakiri-royal.JPG</v>
      </c>
    </row>
    <row r="142" spans="1:17" ht="20.100000000000001" customHeight="1" x14ac:dyDescent="0.15">
      <c r="A142" s="337"/>
      <c r="B142" s="322"/>
      <c r="C142" s="389" t="s">
        <v>337</v>
      </c>
      <c r="D142" s="338" t="s">
        <v>343</v>
      </c>
      <c r="E142" s="338" t="s">
        <v>120</v>
      </c>
      <c r="F142" s="335"/>
      <c r="G142" s="335"/>
      <c r="H142" s="386"/>
      <c r="I142" s="370" t="s">
        <v>971</v>
      </c>
      <c r="J142" s="388" t="s">
        <v>49</v>
      </c>
      <c r="K142" s="234"/>
      <c r="L142" s="238" t="s">
        <v>719</v>
      </c>
      <c r="M142" s="234"/>
      <c r="N142" s="389"/>
      <c r="O142" s="389"/>
      <c r="P142" s="338" t="s">
        <v>155</v>
      </c>
      <c r="Q142" s="489"/>
    </row>
    <row r="143" spans="1:17" ht="20.100000000000001" customHeight="1" x14ac:dyDescent="0.15">
      <c r="A143" s="337"/>
      <c r="B143" s="322"/>
      <c r="C143" s="322"/>
      <c r="D143" s="322"/>
      <c r="E143" s="335"/>
      <c r="F143" s="335"/>
      <c r="G143" s="335"/>
      <c r="H143" s="375"/>
      <c r="I143" s="370"/>
      <c r="J143" s="389"/>
      <c r="K143" s="235"/>
      <c r="L143" s="255" t="s">
        <v>719</v>
      </c>
      <c r="M143" s="235"/>
      <c r="N143" s="389"/>
      <c r="O143" s="389"/>
      <c r="P143" s="389"/>
      <c r="Q143" s="485"/>
    </row>
    <row r="144" spans="1:17" ht="39.950000000000003" customHeight="1" x14ac:dyDescent="0.15">
      <c r="A144" s="337"/>
      <c r="B144" s="322"/>
      <c r="C144" s="322" t="s">
        <v>338</v>
      </c>
      <c r="D144" s="322" t="s">
        <v>1044</v>
      </c>
      <c r="E144" s="322"/>
      <c r="F144" s="322"/>
      <c r="G144" s="338" t="s">
        <v>339</v>
      </c>
      <c r="H144" s="374">
        <v>1900.9</v>
      </c>
      <c r="I144" s="244" t="s">
        <v>618</v>
      </c>
      <c r="J144" s="199" t="s">
        <v>85</v>
      </c>
      <c r="K144" s="235"/>
      <c r="L144" s="255"/>
      <c r="M144" s="235"/>
      <c r="N144" s="235">
        <v>46</v>
      </c>
      <c r="O144" s="235"/>
      <c r="P144" s="234" t="s">
        <v>967</v>
      </c>
      <c r="Q144" s="203"/>
    </row>
    <row r="145" spans="1:17" ht="39.950000000000003" customHeight="1" thickBot="1" x14ac:dyDescent="0.2">
      <c r="A145" s="326"/>
      <c r="B145" s="323"/>
      <c r="C145" s="323"/>
      <c r="D145" s="323"/>
      <c r="E145" s="323"/>
      <c r="F145" s="26"/>
      <c r="G145" s="323"/>
      <c r="H145" s="387"/>
      <c r="I145" s="243"/>
      <c r="J145" s="241" t="s">
        <v>1045</v>
      </c>
      <c r="K145" s="43"/>
      <c r="L145" s="256"/>
      <c r="M145" s="43"/>
      <c r="N145" s="43">
        <v>2027</v>
      </c>
      <c r="O145" s="43"/>
      <c r="P145" s="242" t="s">
        <v>1046</v>
      </c>
      <c r="Q145" s="164"/>
    </row>
    <row r="146" spans="1:17" ht="30" customHeight="1" thickBot="1" x14ac:dyDescent="0.2">
      <c r="A146" s="27" t="s">
        <v>91</v>
      </c>
      <c r="B146" s="5" t="s">
        <v>92</v>
      </c>
      <c r="C146" s="5" t="s">
        <v>390</v>
      </c>
      <c r="D146" s="5" t="s">
        <v>808</v>
      </c>
      <c r="E146" s="5" t="s">
        <v>391</v>
      </c>
      <c r="F146" s="5" t="s">
        <v>391</v>
      </c>
      <c r="G146" s="5" t="s">
        <v>902</v>
      </c>
      <c r="H146" s="113">
        <v>1892.4</v>
      </c>
      <c r="I146" s="95" t="s">
        <v>93</v>
      </c>
      <c r="J146" s="35" t="s">
        <v>43</v>
      </c>
      <c r="K146" s="5"/>
      <c r="L146" s="5"/>
      <c r="M146" s="5"/>
      <c r="N146" s="13">
        <v>1213</v>
      </c>
      <c r="O146" s="5"/>
      <c r="P146" s="5" t="s">
        <v>60</v>
      </c>
      <c r="Q146" s="165" t="str">
        <f>HYPERLINK("http://www.noushofumiko.com/shihyaku-royal.JPG")</f>
        <v>http://www.noushofumiko.com/shihyaku-royal.JPG</v>
      </c>
    </row>
    <row r="147" spans="1:17" ht="30" customHeight="1" thickBot="1" x14ac:dyDescent="0.2">
      <c r="A147" s="28" t="s">
        <v>222</v>
      </c>
      <c r="B147" s="17" t="s">
        <v>8</v>
      </c>
      <c r="C147" s="17" t="s">
        <v>807</v>
      </c>
      <c r="D147" s="17" t="s">
        <v>809</v>
      </c>
      <c r="E147" s="17" t="s">
        <v>903</v>
      </c>
      <c r="F147" s="17" t="s">
        <v>903</v>
      </c>
      <c r="G147" s="17" t="s">
        <v>902</v>
      </c>
      <c r="H147" s="106">
        <v>1892.4</v>
      </c>
      <c r="I147" s="90"/>
      <c r="J147" s="30" t="s">
        <v>86</v>
      </c>
      <c r="K147" s="17"/>
      <c r="L147" s="17"/>
      <c r="M147" s="79" t="s">
        <v>719</v>
      </c>
      <c r="N147" s="18" t="s">
        <v>217</v>
      </c>
      <c r="O147" s="17"/>
      <c r="P147" s="17" t="s">
        <v>218</v>
      </c>
      <c r="Q147" s="173" t="str">
        <f>HYPERLINK("http://www.noushofumiko.com/shihyaku-orient.JPG")</f>
        <v>http://www.noushofumiko.com/shihyaku-orient.JPG</v>
      </c>
    </row>
    <row r="148" spans="1:17" ht="50.1" customHeight="1" thickBot="1" x14ac:dyDescent="0.2">
      <c r="A148" s="16" t="s">
        <v>96</v>
      </c>
      <c r="B148" s="17" t="s">
        <v>8</v>
      </c>
      <c r="C148" s="17" t="s">
        <v>392</v>
      </c>
      <c r="D148" s="17" t="s">
        <v>393</v>
      </c>
      <c r="E148" s="17" t="s">
        <v>394</v>
      </c>
      <c r="F148" s="17" t="s">
        <v>395</v>
      </c>
      <c r="G148" s="17" t="s">
        <v>396</v>
      </c>
      <c r="H148" s="106">
        <v>1910.7</v>
      </c>
      <c r="I148" s="90"/>
      <c r="J148" s="30" t="s">
        <v>86</v>
      </c>
      <c r="K148" s="17"/>
      <c r="L148" s="17"/>
      <c r="M148" s="79" t="s">
        <v>719</v>
      </c>
      <c r="N148" s="18" t="s">
        <v>97</v>
      </c>
      <c r="O148" s="17" t="s">
        <v>1064</v>
      </c>
      <c r="P148" s="17" t="s">
        <v>104</v>
      </c>
      <c r="Q148" s="174" t="str">
        <f>HYPERLINK("http://www.noushofumiko.com/suishiei.JPG")</f>
        <v>http://www.noushofumiko.com/suishiei.JPG</v>
      </c>
    </row>
    <row r="149" spans="1:17" ht="30" customHeight="1" x14ac:dyDescent="0.15">
      <c r="A149" s="325" t="s">
        <v>223</v>
      </c>
      <c r="B149" s="321" t="s">
        <v>8</v>
      </c>
      <c r="C149" s="9" t="s">
        <v>443</v>
      </c>
      <c r="D149" s="9" t="s">
        <v>762</v>
      </c>
      <c r="E149" s="9"/>
      <c r="F149" s="9"/>
      <c r="G149" s="9"/>
      <c r="H149" s="107"/>
      <c r="I149" s="349"/>
      <c r="J149" s="345" t="s">
        <v>86</v>
      </c>
      <c r="K149" s="9"/>
      <c r="L149" s="9"/>
      <c r="M149" s="70" t="s">
        <v>719</v>
      </c>
      <c r="N149" s="379" t="s">
        <v>224</v>
      </c>
      <c r="O149" s="321"/>
      <c r="P149" s="321" t="s">
        <v>225</v>
      </c>
      <c r="Q149" s="496"/>
    </row>
    <row r="150" spans="1:17" ht="30" customHeight="1" x14ac:dyDescent="0.15">
      <c r="A150" s="337"/>
      <c r="B150" s="322"/>
      <c r="C150" s="2" t="s">
        <v>760</v>
      </c>
      <c r="D150" s="2" t="s">
        <v>763</v>
      </c>
      <c r="E150" s="2"/>
      <c r="F150" s="2"/>
      <c r="G150" s="2"/>
      <c r="H150" s="108"/>
      <c r="I150" s="350"/>
      <c r="J150" s="322"/>
      <c r="K150" s="65"/>
      <c r="L150" s="2"/>
      <c r="M150" s="72" t="s">
        <v>719</v>
      </c>
      <c r="N150" s="322"/>
      <c r="O150" s="322"/>
      <c r="P150" s="322"/>
      <c r="Q150" s="485"/>
    </row>
    <row r="151" spans="1:17" ht="39.950000000000003" customHeight="1" thickBot="1" x14ac:dyDescent="0.2">
      <c r="A151" s="326"/>
      <c r="B151" s="323"/>
      <c r="C151" s="11" t="s">
        <v>761</v>
      </c>
      <c r="D151" s="11" t="s">
        <v>764</v>
      </c>
      <c r="E151" s="11" t="s">
        <v>814</v>
      </c>
      <c r="F151" s="11" t="s">
        <v>912</v>
      </c>
      <c r="G151" s="11" t="s">
        <v>913</v>
      </c>
      <c r="H151" s="109">
        <v>1913.2</v>
      </c>
      <c r="I151" s="351"/>
      <c r="J151" s="323"/>
      <c r="K151" s="26"/>
      <c r="L151" s="11"/>
      <c r="M151" s="71" t="s">
        <v>719</v>
      </c>
      <c r="N151" s="323"/>
      <c r="O151" s="323"/>
      <c r="P151" s="323"/>
      <c r="Q151" s="486"/>
    </row>
    <row r="152" spans="1:17" ht="39.950000000000003" customHeight="1" thickBot="1" x14ac:dyDescent="0.2">
      <c r="A152" s="16" t="s">
        <v>53</v>
      </c>
      <c r="B152" s="17" t="s">
        <v>8</v>
      </c>
      <c r="C152" s="17"/>
      <c r="D152" s="17"/>
      <c r="E152" s="17"/>
      <c r="F152" s="17"/>
      <c r="G152" s="17"/>
      <c r="H152" s="106"/>
      <c r="I152" s="90" t="s">
        <v>9</v>
      </c>
      <c r="J152" s="17" t="s">
        <v>54</v>
      </c>
      <c r="K152" s="17"/>
      <c r="L152" s="17"/>
      <c r="M152" s="17"/>
      <c r="N152" s="18">
        <v>8008</v>
      </c>
      <c r="O152" s="17" t="s">
        <v>657</v>
      </c>
      <c r="P152" s="17"/>
      <c r="Q152" s="151"/>
    </row>
    <row r="153" spans="1:17" x14ac:dyDescent="0.15">
      <c r="A153" s="325" t="s">
        <v>50</v>
      </c>
      <c r="B153" s="310" t="s">
        <v>8</v>
      </c>
      <c r="C153" s="321" t="s">
        <v>568</v>
      </c>
      <c r="D153" s="310" t="s">
        <v>569</v>
      </c>
      <c r="E153" s="310" t="s">
        <v>570</v>
      </c>
      <c r="F153" s="310" t="s">
        <v>571</v>
      </c>
      <c r="G153" s="310"/>
      <c r="H153" s="364">
        <v>1904</v>
      </c>
      <c r="I153" s="91"/>
      <c r="J153" s="31" t="s">
        <v>43</v>
      </c>
      <c r="K153" s="9"/>
      <c r="L153" s="343" t="s">
        <v>719</v>
      </c>
      <c r="M153" s="9"/>
      <c r="N153" s="379">
        <v>1710</v>
      </c>
      <c r="O153" s="321" t="s">
        <v>639</v>
      </c>
      <c r="P153" s="9" t="s">
        <v>60</v>
      </c>
      <c r="Q153" s="145" t="str">
        <f>HYPERLINK("http://www.noushofumiko.com/senseki-royal.JPG")</f>
        <v>http://www.noushofumiko.com/senseki-royal.JPG</v>
      </c>
    </row>
    <row r="154" spans="1:17" x14ac:dyDescent="0.15">
      <c r="A154" s="545"/>
      <c r="B154" s="328"/>
      <c r="C154" s="335"/>
      <c r="D154" s="327"/>
      <c r="E154" s="327"/>
      <c r="F154" s="327"/>
      <c r="G154" s="327"/>
      <c r="H154" s="377"/>
      <c r="I154" s="92" t="s">
        <v>661</v>
      </c>
      <c r="J154" s="33" t="s">
        <v>45</v>
      </c>
      <c r="K154" s="2"/>
      <c r="L154" s="344"/>
      <c r="M154" s="2"/>
      <c r="N154" s="408"/>
      <c r="O154" s="335"/>
      <c r="P154" s="2" t="s">
        <v>152</v>
      </c>
      <c r="Q154" s="155"/>
    </row>
    <row r="155" spans="1:17" ht="20.100000000000001" customHeight="1" x14ac:dyDescent="0.15">
      <c r="A155" s="24" t="s">
        <v>965</v>
      </c>
      <c r="B155" s="328"/>
      <c r="C155" s="41" t="s">
        <v>965</v>
      </c>
      <c r="D155" s="327"/>
      <c r="E155" s="327"/>
      <c r="F155" s="327"/>
      <c r="G155" s="327"/>
      <c r="H155" s="377"/>
      <c r="I155" s="92"/>
      <c r="J155" s="33" t="s">
        <v>85</v>
      </c>
      <c r="K155" s="2"/>
      <c r="L155" s="344"/>
      <c r="M155" s="2"/>
      <c r="N155" s="7">
        <v>42</v>
      </c>
      <c r="O155" s="41"/>
      <c r="P155" s="2" t="s">
        <v>966</v>
      </c>
      <c r="Q155" s="155"/>
    </row>
    <row r="156" spans="1:17" ht="39.950000000000003" customHeight="1" x14ac:dyDescent="0.15">
      <c r="A156" s="24" t="s">
        <v>619</v>
      </c>
      <c r="B156" s="328"/>
      <c r="C156" s="2" t="s">
        <v>619</v>
      </c>
      <c r="D156" s="327"/>
      <c r="E156" s="327"/>
      <c r="F156" s="327"/>
      <c r="G156" s="327"/>
      <c r="H156" s="377"/>
      <c r="I156" s="208"/>
      <c r="J156" s="33" t="s">
        <v>23</v>
      </c>
      <c r="K156" s="2"/>
      <c r="L156" s="344"/>
      <c r="M156" s="2"/>
      <c r="N156" s="408" t="s">
        <v>24</v>
      </c>
      <c r="O156" s="2"/>
      <c r="P156" s="2" t="s">
        <v>636</v>
      </c>
      <c r="Q156" s="161" t="str">
        <f>HYPERLINK("http://www.noushofumiko.com/senseki-coran.jpg")</f>
        <v>http://www.noushofumiko.com/senseki-coran.jpg</v>
      </c>
    </row>
    <row r="157" spans="1:17" ht="21" customHeight="1" x14ac:dyDescent="0.15">
      <c r="A157" s="24" t="s">
        <v>51</v>
      </c>
      <c r="B157" s="328"/>
      <c r="C157" s="2" t="s">
        <v>634</v>
      </c>
      <c r="D157" s="327"/>
      <c r="E157" s="327"/>
      <c r="F157" s="327"/>
      <c r="G157" s="327"/>
      <c r="H157" s="377"/>
      <c r="I157" s="92" t="s">
        <v>9</v>
      </c>
      <c r="J157" s="33" t="s">
        <v>52</v>
      </c>
      <c r="K157" s="2"/>
      <c r="L157" s="344"/>
      <c r="M157" s="2"/>
      <c r="N157" s="426"/>
      <c r="O157" s="2"/>
      <c r="P157" s="2" t="s">
        <v>29</v>
      </c>
      <c r="Q157" s="155"/>
    </row>
    <row r="158" spans="1:17" ht="39.950000000000003" customHeight="1" x14ac:dyDescent="0.15">
      <c r="A158" s="544" t="s">
        <v>998</v>
      </c>
      <c r="B158" s="311"/>
      <c r="C158" s="306" t="s">
        <v>998</v>
      </c>
      <c r="D158" s="327"/>
      <c r="E158" s="327"/>
      <c r="F158" s="327"/>
      <c r="G158" s="327"/>
      <c r="H158" s="377"/>
      <c r="I158" s="94"/>
      <c r="J158" s="34" t="s">
        <v>1026</v>
      </c>
      <c r="K158" s="3"/>
      <c r="L158" s="134"/>
      <c r="M158" s="3"/>
      <c r="N158" s="149">
        <v>710</v>
      </c>
      <c r="O158" s="3"/>
      <c r="P158" s="3" t="s">
        <v>1027</v>
      </c>
      <c r="Q158" s="146"/>
    </row>
    <row r="159" spans="1:17" ht="21" customHeight="1" x14ac:dyDescent="0.15">
      <c r="A159" s="318"/>
      <c r="B159" s="306" t="s">
        <v>999</v>
      </c>
      <c r="C159" s="328"/>
      <c r="D159" s="327"/>
      <c r="E159" s="327"/>
      <c r="F159" s="327"/>
      <c r="G159" s="327"/>
      <c r="H159" s="377"/>
      <c r="I159" s="94"/>
      <c r="J159" s="34" t="s">
        <v>996</v>
      </c>
      <c r="K159" s="3"/>
      <c r="L159" s="134"/>
      <c r="M159" s="3"/>
      <c r="N159" s="149">
        <v>3010</v>
      </c>
      <c r="O159" s="3"/>
      <c r="P159" s="3" t="s">
        <v>1000</v>
      </c>
      <c r="Q159" s="146"/>
    </row>
    <row r="160" spans="1:17" ht="21" customHeight="1" thickBot="1" x14ac:dyDescent="0.2">
      <c r="A160" s="22" t="s">
        <v>1073</v>
      </c>
      <c r="B160" s="307"/>
      <c r="C160" s="11" t="s">
        <v>1073</v>
      </c>
      <c r="D160" s="307"/>
      <c r="E160" s="307"/>
      <c r="F160" s="307"/>
      <c r="G160" s="307"/>
      <c r="H160" s="378"/>
      <c r="I160" s="93"/>
      <c r="J160" s="32" t="s">
        <v>18</v>
      </c>
      <c r="K160" s="11"/>
      <c r="L160" s="71"/>
      <c r="M160" s="11"/>
      <c r="N160" s="12">
        <v>1670</v>
      </c>
      <c r="O160" s="11"/>
      <c r="P160" s="11" t="s">
        <v>1074</v>
      </c>
      <c r="Q160" s="166"/>
    </row>
    <row r="161" spans="1:17" ht="50.1" customHeight="1" x14ac:dyDescent="0.15">
      <c r="A161" s="325" t="s">
        <v>207</v>
      </c>
      <c r="B161" s="321" t="s">
        <v>8</v>
      </c>
      <c r="C161" s="9" t="s">
        <v>790</v>
      </c>
      <c r="D161" s="9" t="s">
        <v>792</v>
      </c>
      <c r="E161" s="9" t="s">
        <v>77</v>
      </c>
      <c r="F161" s="9" t="s">
        <v>932</v>
      </c>
      <c r="G161" s="9" t="s">
        <v>550</v>
      </c>
      <c r="H161" s="107" t="s">
        <v>549</v>
      </c>
      <c r="I161" s="349"/>
      <c r="J161" s="345" t="s">
        <v>86</v>
      </c>
      <c r="K161" s="9"/>
      <c r="L161" s="9"/>
      <c r="M161" s="70" t="s">
        <v>719</v>
      </c>
      <c r="N161" s="379" t="s">
        <v>208</v>
      </c>
      <c r="O161" s="321"/>
      <c r="P161" s="321" t="s">
        <v>209</v>
      </c>
      <c r="Q161" s="484"/>
    </row>
    <row r="162" spans="1:17" ht="30" customHeight="1" thickBot="1" x14ac:dyDescent="0.2">
      <c r="A162" s="326"/>
      <c r="B162" s="323"/>
      <c r="C162" s="11" t="s">
        <v>791</v>
      </c>
      <c r="D162" s="11" t="s">
        <v>793</v>
      </c>
      <c r="E162" s="11"/>
      <c r="F162" s="11"/>
      <c r="G162" s="11"/>
      <c r="H162" s="109"/>
      <c r="I162" s="351"/>
      <c r="J162" s="323"/>
      <c r="K162" s="26"/>
      <c r="L162" s="11"/>
      <c r="M162" s="71" t="s">
        <v>719</v>
      </c>
      <c r="N162" s="323"/>
      <c r="O162" s="323"/>
      <c r="P162" s="323"/>
      <c r="Q162" s="486"/>
    </row>
    <row r="163" spans="1:17" x14ac:dyDescent="0.15">
      <c r="A163" s="316" t="s">
        <v>200</v>
      </c>
      <c r="B163" s="310" t="s">
        <v>8</v>
      </c>
      <c r="C163" s="321" t="s">
        <v>397</v>
      </c>
      <c r="D163" s="321" t="s">
        <v>562</v>
      </c>
      <c r="E163" s="310" t="s">
        <v>564</v>
      </c>
      <c r="F163" s="310" t="s">
        <v>565</v>
      </c>
      <c r="G163" s="310" t="s">
        <v>563</v>
      </c>
      <c r="H163" s="312">
        <v>1905</v>
      </c>
      <c r="I163" s="354"/>
      <c r="J163" s="381" t="s">
        <v>36</v>
      </c>
      <c r="K163" s="8"/>
      <c r="L163" s="8"/>
      <c r="M163" s="343" t="s">
        <v>719</v>
      </c>
      <c r="N163" s="367" t="s">
        <v>787</v>
      </c>
      <c r="O163" s="310" t="s">
        <v>1064</v>
      </c>
      <c r="P163" s="310" t="s">
        <v>55</v>
      </c>
      <c r="Q163" s="491" t="str">
        <f>HYPERLINK("http://www.noushofumiko.com/senyuu-orient1.JPG")</f>
        <v>http://www.noushofumiko.com/senyuu-orient1.JPG</v>
      </c>
    </row>
    <row r="164" spans="1:17" x14ac:dyDescent="0.15">
      <c r="A164" s="317"/>
      <c r="B164" s="327"/>
      <c r="C164" s="335"/>
      <c r="D164" s="335"/>
      <c r="E164" s="327"/>
      <c r="F164" s="327"/>
      <c r="G164" s="328"/>
      <c r="H164" s="313"/>
      <c r="I164" s="362"/>
      <c r="J164" s="382"/>
      <c r="K164" s="5"/>
      <c r="L164" s="5"/>
      <c r="M164" s="344"/>
      <c r="N164" s="398"/>
      <c r="O164" s="327"/>
      <c r="P164" s="327"/>
      <c r="Q164" s="492"/>
    </row>
    <row r="165" spans="1:17" x14ac:dyDescent="0.15">
      <c r="A165" s="317"/>
      <c r="B165" s="327"/>
      <c r="C165" s="335"/>
      <c r="D165" s="335"/>
      <c r="E165" s="327"/>
      <c r="F165" s="327"/>
      <c r="G165" s="328"/>
      <c r="H165" s="313"/>
      <c r="I165" s="362"/>
      <c r="J165" s="382"/>
      <c r="K165" s="5"/>
      <c r="L165" s="5"/>
      <c r="M165" s="344"/>
      <c r="N165" s="398"/>
      <c r="O165" s="327"/>
      <c r="P165" s="327"/>
      <c r="Q165" s="459"/>
    </row>
    <row r="166" spans="1:17" x14ac:dyDescent="0.15">
      <c r="A166" s="317"/>
      <c r="B166" s="327"/>
      <c r="C166" s="338" t="s">
        <v>398</v>
      </c>
      <c r="D166" s="338" t="s">
        <v>789</v>
      </c>
      <c r="E166" s="327"/>
      <c r="F166" s="327"/>
      <c r="G166" s="328"/>
      <c r="H166" s="313"/>
      <c r="I166" s="362"/>
      <c r="J166" s="382"/>
      <c r="K166" s="5"/>
      <c r="L166" s="5"/>
      <c r="M166" s="344" t="s">
        <v>719</v>
      </c>
      <c r="N166" s="397" t="s">
        <v>788</v>
      </c>
      <c r="O166" s="327"/>
      <c r="P166" s="327"/>
      <c r="Q166" s="493" t="str">
        <f>HYPERLINK("http://www.noushofumiko.com/senyuu-orient2.JPG")</f>
        <v>http://www.noushofumiko.com/senyuu-orient2.JPG</v>
      </c>
    </row>
    <row r="167" spans="1:17" x14ac:dyDescent="0.15">
      <c r="A167" s="317"/>
      <c r="B167" s="327"/>
      <c r="C167" s="306"/>
      <c r="D167" s="306"/>
      <c r="E167" s="327"/>
      <c r="F167" s="327"/>
      <c r="G167" s="328"/>
      <c r="H167" s="313"/>
      <c r="I167" s="362"/>
      <c r="J167" s="382"/>
      <c r="K167" s="5"/>
      <c r="L167" s="5"/>
      <c r="M167" s="344"/>
      <c r="N167" s="398"/>
      <c r="O167" s="327"/>
      <c r="P167" s="327"/>
      <c r="Q167" s="492"/>
    </row>
    <row r="168" spans="1:17" x14ac:dyDescent="0.15">
      <c r="A168" s="317"/>
      <c r="B168" s="327"/>
      <c r="C168" s="306"/>
      <c r="D168" s="306"/>
      <c r="E168" s="327"/>
      <c r="F168" s="327"/>
      <c r="G168" s="328"/>
      <c r="H168" s="313"/>
      <c r="I168" s="362"/>
      <c r="J168" s="382"/>
      <c r="K168" s="5"/>
      <c r="L168" s="5"/>
      <c r="M168" s="344"/>
      <c r="N168" s="398"/>
      <c r="O168" s="327"/>
      <c r="P168" s="327"/>
      <c r="Q168" s="492"/>
    </row>
    <row r="169" spans="1:17" ht="15" thickBot="1" x14ac:dyDescent="0.2">
      <c r="A169" s="431"/>
      <c r="B169" s="307"/>
      <c r="C169" s="339"/>
      <c r="D169" s="339"/>
      <c r="E169" s="307"/>
      <c r="F169" s="307"/>
      <c r="G169" s="329"/>
      <c r="H169" s="314"/>
      <c r="I169" s="353"/>
      <c r="J169" s="383"/>
      <c r="K169" s="15"/>
      <c r="L169" s="15"/>
      <c r="M169" s="361"/>
      <c r="N169" s="399"/>
      <c r="O169" s="307"/>
      <c r="P169" s="307"/>
      <c r="Q169" s="421"/>
    </row>
    <row r="170" spans="1:17" ht="57.75" customHeight="1" x14ac:dyDescent="0.15">
      <c r="A170" s="325" t="s">
        <v>56</v>
      </c>
      <c r="B170" s="321" t="s">
        <v>8</v>
      </c>
      <c r="C170" s="321" t="s">
        <v>56</v>
      </c>
      <c r="D170" s="310" t="s">
        <v>667</v>
      </c>
      <c r="E170" s="310" t="s">
        <v>564</v>
      </c>
      <c r="F170" s="310" t="s">
        <v>557</v>
      </c>
      <c r="G170" s="310" t="s">
        <v>563</v>
      </c>
      <c r="H170" s="312">
        <v>1905</v>
      </c>
      <c r="I170" s="91"/>
      <c r="J170" s="55" t="s">
        <v>11</v>
      </c>
      <c r="K170" s="9"/>
      <c r="L170" s="9"/>
      <c r="M170" s="9"/>
      <c r="N170" s="14">
        <v>1711</v>
      </c>
      <c r="O170" s="9" t="s">
        <v>676</v>
      </c>
      <c r="P170" s="9"/>
      <c r="Q170" s="175"/>
    </row>
    <row r="171" spans="1:17" ht="20.100000000000001" customHeight="1" thickBot="1" x14ac:dyDescent="0.2">
      <c r="A171" s="451"/>
      <c r="B171" s="339"/>
      <c r="C171" s="340"/>
      <c r="D171" s="307"/>
      <c r="E171" s="307"/>
      <c r="F171" s="307"/>
      <c r="G171" s="307"/>
      <c r="H171" s="315"/>
      <c r="I171" s="93"/>
      <c r="J171" s="57" t="s">
        <v>33</v>
      </c>
      <c r="K171" s="11"/>
      <c r="L171" s="11"/>
      <c r="M171" s="11"/>
      <c r="N171" s="12" t="s">
        <v>24</v>
      </c>
      <c r="O171" s="11"/>
      <c r="P171" s="11"/>
      <c r="Q171" s="166"/>
    </row>
    <row r="172" spans="1:17" ht="35.1" customHeight="1" x14ac:dyDescent="0.15">
      <c r="A172" s="316" t="s">
        <v>561</v>
      </c>
      <c r="B172" s="546" t="s">
        <v>893</v>
      </c>
      <c r="C172" s="310" t="s">
        <v>561</v>
      </c>
      <c r="D172" s="310" t="s">
        <v>667</v>
      </c>
      <c r="E172" s="310" t="s">
        <v>564</v>
      </c>
      <c r="F172" s="310" t="s">
        <v>557</v>
      </c>
      <c r="G172" s="310" t="s">
        <v>563</v>
      </c>
      <c r="H172" s="364">
        <v>1905</v>
      </c>
      <c r="I172" s="95"/>
      <c r="J172" s="5" t="s">
        <v>560</v>
      </c>
      <c r="K172" s="5"/>
      <c r="L172" s="5"/>
      <c r="M172" s="5"/>
      <c r="N172" s="13" t="s">
        <v>24</v>
      </c>
      <c r="O172" s="5"/>
      <c r="P172" s="5" t="s">
        <v>892</v>
      </c>
      <c r="Q172" s="176" t="str">
        <f>HYPERLINK("http://www.noushofumiko.com/senyuu-swan.JPG")</f>
        <v>http://www.noushofumiko.com/senyuu-swan.JPG</v>
      </c>
    </row>
    <row r="173" spans="1:17" ht="35.1" customHeight="1" thickBot="1" x14ac:dyDescent="0.2">
      <c r="A173" s="324"/>
      <c r="B173" s="329"/>
      <c r="C173" s="329"/>
      <c r="D173" s="329"/>
      <c r="E173" s="329"/>
      <c r="F173" s="329"/>
      <c r="G173" s="329"/>
      <c r="H173" s="536"/>
      <c r="I173" s="93" t="s">
        <v>9</v>
      </c>
      <c r="J173" s="11" t="s">
        <v>981</v>
      </c>
      <c r="K173" s="11"/>
      <c r="L173" s="11"/>
      <c r="M173" s="11"/>
      <c r="N173" s="12" t="s">
        <v>24</v>
      </c>
      <c r="O173" s="11"/>
      <c r="P173" s="11" t="s">
        <v>982</v>
      </c>
      <c r="Q173" s="154" t="str">
        <f>HYPERLINK("http://www.noushofumiko.com/senyuu-rabbit.jpg")</f>
        <v>http://www.noushofumiko.com/senyuu-rabbit.jpg</v>
      </c>
    </row>
    <row r="174" spans="1:17" ht="50.1" customHeight="1" x14ac:dyDescent="0.15">
      <c r="A174" s="316" t="s">
        <v>709</v>
      </c>
      <c r="B174" s="310" t="s">
        <v>8</v>
      </c>
      <c r="C174" s="8" t="s">
        <v>509</v>
      </c>
      <c r="D174" s="8" t="s">
        <v>708</v>
      </c>
      <c r="E174" s="8" t="s">
        <v>120</v>
      </c>
      <c r="F174" s="8" t="s">
        <v>121</v>
      </c>
      <c r="G174" s="8" t="s">
        <v>513</v>
      </c>
      <c r="H174" s="513" t="s">
        <v>687</v>
      </c>
      <c r="I174" s="354" t="s">
        <v>9</v>
      </c>
      <c r="J174" s="356" t="s">
        <v>861</v>
      </c>
      <c r="K174" s="400" t="s">
        <v>719</v>
      </c>
      <c r="L174" s="8"/>
      <c r="M174" s="8"/>
      <c r="N174" s="367">
        <v>47820</v>
      </c>
      <c r="O174" s="403">
        <v>2739</v>
      </c>
      <c r="P174" s="310" t="s">
        <v>1031</v>
      </c>
      <c r="Q174" s="458"/>
    </row>
    <row r="175" spans="1:17" ht="50.1" customHeight="1" thickBot="1" x14ac:dyDescent="0.2">
      <c r="A175" s="320"/>
      <c r="B175" s="334"/>
      <c r="C175" s="11" t="s">
        <v>710</v>
      </c>
      <c r="D175" s="11" t="s">
        <v>711</v>
      </c>
      <c r="E175" s="11" t="s">
        <v>712</v>
      </c>
      <c r="F175" s="11" t="s">
        <v>713</v>
      </c>
      <c r="G175" s="11" t="s">
        <v>714</v>
      </c>
      <c r="H175" s="314"/>
      <c r="I175" s="360"/>
      <c r="J175" s="372"/>
      <c r="K175" s="401"/>
      <c r="L175" s="59"/>
      <c r="M175" s="59"/>
      <c r="N175" s="334"/>
      <c r="O175" s="439"/>
      <c r="P175" s="334"/>
      <c r="Q175" s="482"/>
    </row>
    <row r="176" spans="1:17" ht="39.950000000000003" customHeight="1" x14ac:dyDescent="0.15">
      <c r="A176" s="316" t="s">
        <v>57</v>
      </c>
      <c r="B176" s="310" t="s">
        <v>8</v>
      </c>
      <c r="C176" s="9" t="s">
        <v>399</v>
      </c>
      <c r="D176" s="9" t="s">
        <v>400</v>
      </c>
      <c r="E176" s="9" t="s">
        <v>282</v>
      </c>
      <c r="F176" s="9" t="s">
        <v>401</v>
      </c>
      <c r="G176" s="9" t="s">
        <v>905</v>
      </c>
      <c r="H176" s="107" t="s">
        <v>904</v>
      </c>
      <c r="I176" s="354" t="s">
        <v>9</v>
      </c>
      <c r="J176" s="330" t="s">
        <v>12</v>
      </c>
      <c r="K176" s="8"/>
      <c r="L176" s="70" t="s">
        <v>719</v>
      </c>
      <c r="M176" s="8"/>
      <c r="N176" s="367">
        <v>1953</v>
      </c>
      <c r="O176" s="310" t="s">
        <v>678</v>
      </c>
      <c r="P176" s="310" t="s">
        <v>160</v>
      </c>
      <c r="Q176" s="444"/>
    </row>
    <row r="177" spans="1:17" ht="20.100000000000001" customHeight="1" x14ac:dyDescent="0.15">
      <c r="A177" s="317"/>
      <c r="B177" s="327"/>
      <c r="C177" s="306" t="s">
        <v>402</v>
      </c>
      <c r="D177" s="306" t="s">
        <v>403</v>
      </c>
      <c r="E177" s="306" t="s">
        <v>404</v>
      </c>
      <c r="F177" s="306" t="s">
        <v>405</v>
      </c>
      <c r="G177" s="338" t="s">
        <v>406</v>
      </c>
      <c r="H177" s="541">
        <v>1887.12</v>
      </c>
      <c r="I177" s="537"/>
      <c r="J177" s="380"/>
      <c r="K177" s="64"/>
      <c r="L177" s="74" t="s">
        <v>719</v>
      </c>
      <c r="M177" s="64"/>
      <c r="N177" s="380"/>
      <c r="O177" s="380"/>
      <c r="P177" s="380"/>
      <c r="Q177" s="497"/>
    </row>
    <row r="178" spans="1:17" ht="39.950000000000003" customHeight="1" x14ac:dyDescent="0.15">
      <c r="A178" s="317"/>
      <c r="B178" s="327"/>
      <c r="C178" s="332"/>
      <c r="D178" s="332"/>
      <c r="E178" s="332"/>
      <c r="F178" s="332"/>
      <c r="G178" s="306"/>
      <c r="H178" s="373"/>
      <c r="I178" s="291"/>
      <c r="J178" s="148" t="s">
        <v>1096</v>
      </c>
      <c r="K178" s="304"/>
      <c r="L178" s="305"/>
      <c r="M178" s="304"/>
      <c r="N178" s="147">
        <v>238</v>
      </c>
      <c r="O178" s="304"/>
      <c r="P178" s="289" t="s">
        <v>1097</v>
      </c>
      <c r="Q178" s="297"/>
    </row>
    <row r="179" spans="1:17" ht="39.950000000000003" customHeight="1" thickBot="1" x14ac:dyDescent="0.2">
      <c r="A179" s="320"/>
      <c r="B179" s="334"/>
      <c r="C179" s="43" t="s">
        <v>407</v>
      </c>
      <c r="D179" s="11" t="s">
        <v>408</v>
      </c>
      <c r="E179" s="11" t="s">
        <v>77</v>
      </c>
      <c r="F179" s="11" t="s">
        <v>77</v>
      </c>
      <c r="G179" s="339"/>
      <c r="H179" s="542"/>
      <c r="I179" s="93"/>
      <c r="J179" s="32" t="s">
        <v>25</v>
      </c>
      <c r="K179" s="11"/>
      <c r="L179" s="71" t="s">
        <v>719</v>
      </c>
      <c r="M179" s="11"/>
      <c r="N179" s="12">
        <v>758</v>
      </c>
      <c r="O179" s="11"/>
      <c r="P179" s="11" t="s">
        <v>140</v>
      </c>
      <c r="Q179" s="158" t="str">
        <f>HYPERLINK("http://www.noushofumiko.com/chouchou-hikoki.JPG")</f>
        <v>http://www.noushofumiko.com/chouchou-hikoki.JPG</v>
      </c>
    </row>
    <row r="180" spans="1:17" ht="39.950000000000003" customHeight="1" x14ac:dyDescent="0.15">
      <c r="A180" s="316" t="s">
        <v>957</v>
      </c>
      <c r="B180" s="310" t="s">
        <v>8</v>
      </c>
      <c r="C180" s="9" t="s">
        <v>330</v>
      </c>
      <c r="D180" s="9" t="s">
        <v>771</v>
      </c>
      <c r="E180" s="9"/>
      <c r="F180" s="9"/>
      <c r="G180" s="9" t="s">
        <v>1002</v>
      </c>
      <c r="H180" s="107">
        <v>1910.5</v>
      </c>
      <c r="I180" s="354" t="s">
        <v>9</v>
      </c>
      <c r="J180" s="358" t="s">
        <v>11</v>
      </c>
      <c r="K180" s="9"/>
      <c r="L180" s="9"/>
      <c r="M180" s="9"/>
      <c r="N180" s="367" t="s">
        <v>1005</v>
      </c>
      <c r="O180" s="403">
        <v>10075</v>
      </c>
      <c r="P180" s="310" t="s">
        <v>1006</v>
      </c>
      <c r="Q180" s="436" t="str">
        <f>HYPERLINK("http://www.noushofumiko.com/tsuki-kikunohana-tako.jpg")</f>
        <v>http://www.noushofumiko.com/tsuki-kikunohana-tako.jpg</v>
      </c>
    </row>
    <row r="181" spans="1:17" ht="39.950000000000003" customHeight="1" x14ac:dyDescent="0.15">
      <c r="A181" s="318"/>
      <c r="B181" s="328"/>
      <c r="C181" s="2" t="s">
        <v>523</v>
      </c>
      <c r="D181" s="2" t="s">
        <v>527</v>
      </c>
      <c r="E181" s="2" t="s">
        <v>77</v>
      </c>
      <c r="F181" s="2"/>
      <c r="G181" s="2" t="s">
        <v>1003</v>
      </c>
      <c r="H181" s="108">
        <v>1911.5</v>
      </c>
      <c r="I181" s="450"/>
      <c r="J181" s="328"/>
      <c r="K181" s="2"/>
      <c r="L181" s="2"/>
      <c r="M181" s="2"/>
      <c r="N181" s="328"/>
      <c r="O181" s="406"/>
      <c r="P181" s="333"/>
      <c r="Q181" s="494"/>
    </row>
    <row r="182" spans="1:17" ht="39.950000000000003" customHeight="1" thickBot="1" x14ac:dyDescent="0.2">
      <c r="A182" s="324"/>
      <c r="B182" s="329"/>
      <c r="C182" s="11" t="s">
        <v>1004</v>
      </c>
      <c r="D182" s="11" t="s">
        <v>773</v>
      </c>
      <c r="E182" s="11"/>
      <c r="F182" s="11"/>
      <c r="G182" s="11" t="s">
        <v>1002</v>
      </c>
      <c r="H182" s="109">
        <v>1910.5</v>
      </c>
      <c r="I182" s="355"/>
      <c r="J182" s="329"/>
      <c r="K182" s="11"/>
      <c r="L182" s="11"/>
      <c r="M182" s="11"/>
      <c r="N182" s="329"/>
      <c r="O182" s="407"/>
      <c r="P182" s="334"/>
      <c r="Q182" s="495"/>
    </row>
    <row r="183" spans="1:17" ht="60" customHeight="1" x14ac:dyDescent="0.15">
      <c r="A183" s="325" t="s">
        <v>178</v>
      </c>
      <c r="B183" s="321" t="s">
        <v>8</v>
      </c>
      <c r="C183" s="9" t="s">
        <v>330</v>
      </c>
      <c r="D183" s="9" t="s">
        <v>771</v>
      </c>
      <c r="E183" s="9"/>
      <c r="F183" s="9"/>
      <c r="G183" s="310" t="s">
        <v>1002</v>
      </c>
      <c r="H183" s="364">
        <v>1910.5</v>
      </c>
      <c r="I183" s="349"/>
      <c r="J183" s="345" t="s">
        <v>86</v>
      </c>
      <c r="K183" s="9"/>
      <c r="L183" s="9"/>
      <c r="M183" s="70" t="s">
        <v>719</v>
      </c>
      <c r="N183" s="379" t="s">
        <v>179</v>
      </c>
      <c r="O183" s="321" t="s">
        <v>1064</v>
      </c>
      <c r="P183" s="321" t="s">
        <v>180</v>
      </c>
      <c r="Q183" s="484"/>
    </row>
    <row r="184" spans="1:17" ht="60" customHeight="1" x14ac:dyDescent="0.15">
      <c r="A184" s="337"/>
      <c r="B184" s="322"/>
      <c r="C184" s="2" t="s">
        <v>772</v>
      </c>
      <c r="D184" s="2" t="s">
        <v>773</v>
      </c>
      <c r="E184" s="2"/>
      <c r="F184" s="2"/>
      <c r="G184" s="311"/>
      <c r="H184" s="540"/>
      <c r="I184" s="350"/>
      <c r="J184" s="322"/>
      <c r="K184" s="65"/>
      <c r="L184" s="2"/>
      <c r="M184" s="72" t="s">
        <v>719</v>
      </c>
      <c r="N184" s="322"/>
      <c r="O184" s="322"/>
      <c r="P184" s="322"/>
      <c r="Q184" s="485"/>
    </row>
    <row r="185" spans="1:17" ht="60" customHeight="1" thickBot="1" x14ac:dyDescent="0.2">
      <c r="A185" s="326"/>
      <c r="B185" s="323"/>
      <c r="C185" s="11" t="s">
        <v>774</v>
      </c>
      <c r="D185" s="11" t="s">
        <v>775</v>
      </c>
      <c r="E185" s="11" t="s">
        <v>814</v>
      </c>
      <c r="F185" s="11" t="s">
        <v>910</v>
      </c>
      <c r="G185" s="11" t="s">
        <v>911</v>
      </c>
      <c r="H185" s="109">
        <v>1912.7</v>
      </c>
      <c r="I185" s="351"/>
      <c r="J185" s="323"/>
      <c r="K185" s="26"/>
      <c r="L185" s="11"/>
      <c r="M185" s="71" t="s">
        <v>719</v>
      </c>
      <c r="N185" s="323"/>
      <c r="O185" s="323"/>
      <c r="P185" s="323"/>
      <c r="Q185" s="486"/>
    </row>
    <row r="186" spans="1:17" ht="50.1" customHeight="1" thickBot="1" x14ac:dyDescent="0.2">
      <c r="A186" s="25" t="s">
        <v>833</v>
      </c>
      <c r="B186" s="17" t="s">
        <v>618</v>
      </c>
      <c r="C186" s="8" t="s">
        <v>834</v>
      </c>
      <c r="D186" s="8" t="s">
        <v>835</v>
      </c>
      <c r="E186" s="8" t="s">
        <v>836</v>
      </c>
      <c r="F186" s="8" t="s">
        <v>537</v>
      </c>
      <c r="G186" s="8" t="s">
        <v>838</v>
      </c>
      <c r="H186" s="102" t="s">
        <v>837</v>
      </c>
      <c r="I186" s="96"/>
      <c r="J186" s="80" t="s">
        <v>861</v>
      </c>
      <c r="K186" s="8"/>
      <c r="L186" s="8"/>
      <c r="M186" s="8"/>
      <c r="N186" s="10"/>
      <c r="O186" s="52" t="s">
        <v>824</v>
      </c>
      <c r="P186" s="8" t="s">
        <v>886</v>
      </c>
      <c r="Q186" s="177"/>
    </row>
    <row r="187" spans="1:17" ht="30" customHeight="1" x14ac:dyDescent="0.15">
      <c r="A187" s="316" t="s">
        <v>58</v>
      </c>
      <c r="B187" s="310" t="s">
        <v>9</v>
      </c>
      <c r="C187" s="310" t="s">
        <v>58</v>
      </c>
      <c r="D187" s="310" t="s">
        <v>409</v>
      </c>
      <c r="E187" s="310" t="s">
        <v>410</v>
      </c>
      <c r="F187" s="310" t="s">
        <v>411</v>
      </c>
      <c r="G187" s="310" t="s">
        <v>412</v>
      </c>
      <c r="H187" s="364">
        <v>1886</v>
      </c>
      <c r="I187" s="136"/>
      <c r="J187" s="138" t="s">
        <v>975</v>
      </c>
      <c r="K187" s="137"/>
      <c r="L187" s="9"/>
      <c r="M187" s="70"/>
      <c r="N187" s="367">
        <v>1214</v>
      </c>
      <c r="O187" s="310" t="s">
        <v>639</v>
      </c>
      <c r="P187" s="137" t="s">
        <v>60</v>
      </c>
      <c r="Q187" s="159"/>
    </row>
    <row r="188" spans="1:17" ht="45.75" customHeight="1" x14ac:dyDescent="0.15">
      <c r="A188" s="319"/>
      <c r="B188" s="333"/>
      <c r="C188" s="333"/>
      <c r="D188" s="333"/>
      <c r="E188" s="333"/>
      <c r="F188" s="333"/>
      <c r="G188" s="333"/>
      <c r="H188" s="466"/>
      <c r="I188" s="92" t="s">
        <v>93</v>
      </c>
      <c r="J188" s="33" t="s">
        <v>12</v>
      </c>
      <c r="K188" s="2"/>
      <c r="L188" s="2"/>
      <c r="M188" s="2"/>
      <c r="N188" s="380"/>
      <c r="O188" s="380"/>
      <c r="P188" s="2" t="s">
        <v>148</v>
      </c>
      <c r="Q188" s="168"/>
    </row>
    <row r="189" spans="1:17" ht="20.100000000000001" customHeight="1" thickBot="1" x14ac:dyDescent="0.2">
      <c r="A189" s="320"/>
      <c r="B189" s="334"/>
      <c r="C189" s="334"/>
      <c r="D189" s="334"/>
      <c r="E189" s="334"/>
      <c r="F189" s="334"/>
      <c r="G189" s="334"/>
      <c r="H189" s="512"/>
      <c r="I189" s="93"/>
      <c r="J189" s="32" t="s">
        <v>579</v>
      </c>
      <c r="K189" s="11"/>
      <c r="L189" s="11"/>
      <c r="M189" s="11"/>
      <c r="N189" s="12">
        <v>878</v>
      </c>
      <c r="O189" s="11"/>
      <c r="P189" s="11" t="s">
        <v>60</v>
      </c>
      <c r="Q189" s="162"/>
    </row>
    <row r="190" spans="1:17" x14ac:dyDescent="0.15">
      <c r="A190" s="316" t="s">
        <v>59</v>
      </c>
      <c r="B190" s="310" t="s">
        <v>8</v>
      </c>
      <c r="C190" s="310" t="s">
        <v>413</v>
      </c>
      <c r="D190" s="310" t="s">
        <v>414</v>
      </c>
      <c r="E190" s="310" t="s">
        <v>118</v>
      </c>
      <c r="F190" s="310" t="s">
        <v>119</v>
      </c>
      <c r="G190" s="310" t="s">
        <v>415</v>
      </c>
      <c r="H190" s="364">
        <v>1900.5</v>
      </c>
      <c r="I190" s="354"/>
      <c r="J190" s="330" t="s">
        <v>43</v>
      </c>
      <c r="K190" s="8"/>
      <c r="L190" s="400" t="s">
        <v>719</v>
      </c>
      <c r="M190" s="8"/>
      <c r="N190" s="367">
        <v>1210</v>
      </c>
      <c r="O190" s="310" t="s">
        <v>41</v>
      </c>
      <c r="P190" s="310" t="s">
        <v>60</v>
      </c>
      <c r="Q190" s="444"/>
    </row>
    <row r="191" spans="1:17" x14ac:dyDescent="0.15">
      <c r="A191" s="317"/>
      <c r="B191" s="327"/>
      <c r="C191" s="328"/>
      <c r="D191" s="328"/>
      <c r="E191" s="328"/>
      <c r="F191" s="328"/>
      <c r="G191" s="328"/>
      <c r="H191" s="365"/>
      <c r="I191" s="455"/>
      <c r="J191" s="331"/>
      <c r="K191" s="49"/>
      <c r="L191" s="423"/>
      <c r="M191" s="49"/>
      <c r="N191" s="368"/>
      <c r="O191" s="328"/>
      <c r="P191" s="311"/>
      <c r="Q191" s="459"/>
    </row>
    <row r="192" spans="1:17" ht="42" customHeight="1" x14ac:dyDescent="0.15">
      <c r="A192" s="318"/>
      <c r="B192" s="327"/>
      <c r="C192" s="328"/>
      <c r="D192" s="328"/>
      <c r="E192" s="328"/>
      <c r="F192" s="328"/>
      <c r="G192" s="328"/>
      <c r="H192" s="365"/>
      <c r="I192" s="94" t="s">
        <v>9</v>
      </c>
      <c r="J192" s="34" t="s">
        <v>45</v>
      </c>
      <c r="K192" s="5"/>
      <c r="L192" s="423"/>
      <c r="M192" s="5"/>
      <c r="N192" s="368"/>
      <c r="O192" s="328"/>
      <c r="P192" s="3" t="s">
        <v>113</v>
      </c>
      <c r="Q192" s="157" t="str">
        <f>HYPERLINK("http://www.noushofumiko.com/tetsudou-nipp.jpg")</f>
        <v>http://www.noushofumiko.com/tetsudou-nipp.jpg</v>
      </c>
    </row>
    <row r="193" spans="1:17" ht="50.1" customHeight="1" x14ac:dyDescent="0.15">
      <c r="A193" s="318"/>
      <c r="B193" s="327"/>
      <c r="C193" s="328"/>
      <c r="D193" s="328"/>
      <c r="E193" s="328"/>
      <c r="F193" s="328"/>
      <c r="G193" s="328"/>
      <c r="H193" s="365"/>
      <c r="I193" s="94"/>
      <c r="J193" s="33" t="s">
        <v>1017</v>
      </c>
      <c r="K193" s="2"/>
      <c r="L193" s="72"/>
      <c r="M193" s="2"/>
      <c r="N193" s="7">
        <v>701</v>
      </c>
      <c r="O193" s="41"/>
      <c r="P193" s="3" t="s">
        <v>1078</v>
      </c>
      <c r="Q193" s="190"/>
    </row>
    <row r="194" spans="1:17" ht="30" customHeight="1" x14ac:dyDescent="0.15">
      <c r="A194" s="318"/>
      <c r="B194" s="327"/>
      <c r="C194" s="328"/>
      <c r="D194" s="328"/>
      <c r="E194" s="328"/>
      <c r="F194" s="328"/>
      <c r="G194" s="328"/>
      <c r="H194" s="365"/>
      <c r="I194" s="94"/>
      <c r="J194" s="34" t="s">
        <v>18</v>
      </c>
      <c r="K194" s="3"/>
      <c r="L194" s="134"/>
      <c r="M194" s="3"/>
      <c r="N194" s="45">
        <v>1207</v>
      </c>
      <c r="O194" s="119"/>
      <c r="P194" s="3" t="s">
        <v>1067</v>
      </c>
      <c r="Q194" s="190"/>
    </row>
    <row r="195" spans="1:17" ht="30" customHeight="1" x14ac:dyDescent="0.15">
      <c r="A195" s="319"/>
      <c r="B195" s="333"/>
      <c r="C195" s="333"/>
      <c r="D195" s="333"/>
      <c r="E195" s="333"/>
      <c r="F195" s="333"/>
      <c r="G195" s="333"/>
      <c r="H195" s="466"/>
      <c r="I195" s="94" t="s">
        <v>618</v>
      </c>
      <c r="J195" s="34" t="s">
        <v>85</v>
      </c>
      <c r="K195" s="3"/>
      <c r="L195" s="134"/>
      <c r="M195" s="3"/>
      <c r="N195" s="45">
        <v>17</v>
      </c>
      <c r="O195" s="119"/>
      <c r="P195" s="229" t="s">
        <v>1083</v>
      </c>
      <c r="Q195" s="230" t="str">
        <f>HYPERLINK("http://www.noushofumiko.com/tetsudou-uguisu.jpg")</f>
        <v>http://www.noushofumiko.com/tetsudou-uguisu.jpg</v>
      </c>
    </row>
    <row r="196" spans="1:17" ht="30" customHeight="1" x14ac:dyDescent="0.15">
      <c r="A196" s="319"/>
      <c r="B196" s="333"/>
      <c r="C196" s="333"/>
      <c r="D196" s="333"/>
      <c r="E196" s="333"/>
      <c r="F196" s="333"/>
      <c r="G196" s="333"/>
      <c r="H196" s="466"/>
      <c r="I196" s="94" t="s">
        <v>978</v>
      </c>
      <c r="J196" s="34" t="s">
        <v>33</v>
      </c>
      <c r="K196" s="3"/>
      <c r="L196" s="134"/>
      <c r="M196" s="3"/>
      <c r="N196" s="45" t="s">
        <v>24</v>
      </c>
      <c r="O196" s="119"/>
      <c r="P196" s="3" t="s">
        <v>977</v>
      </c>
      <c r="Q196" s="156"/>
    </row>
    <row r="197" spans="1:17" ht="30" customHeight="1" x14ac:dyDescent="0.15">
      <c r="A197" s="319"/>
      <c r="B197" s="333"/>
      <c r="C197" s="333"/>
      <c r="D197" s="333"/>
      <c r="E197" s="333"/>
      <c r="F197" s="333"/>
      <c r="G197" s="333"/>
      <c r="H197" s="466"/>
      <c r="I197" s="279" t="s">
        <v>1034</v>
      </c>
      <c r="J197" s="277" t="s">
        <v>1019</v>
      </c>
      <c r="K197" s="274"/>
      <c r="L197" s="278"/>
      <c r="M197" s="274"/>
      <c r="N197" s="276">
        <v>1105</v>
      </c>
      <c r="O197" s="275"/>
      <c r="P197" s="274" t="s">
        <v>60</v>
      </c>
      <c r="Q197" s="280"/>
    </row>
    <row r="198" spans="1:17" ht="30" customHeight="1" x14ac:dyDescent="0.15">
      <c r="A198" s="319"/>
      <c r="B198" s="333"/>
      <c r="C198" s="333"/>
      <c r="D198" s="333"/>
      <c r="E198" s="333"/>
      <c r="F198" s="333"/>
      <c r="G198" s="333"/>
      <c r="H198" s="466"/>
      <c r="I198" s="94"/>
      <c r="J198" s="34" t="s">
        <v>1043</v>
      </c>
      <c r="K198" s="3"/>
      <c r="L198" s="134"/>
      <c r="M198" s="3"/>
      <c r="N198" s="45">
        <v>1241</v>
      </c>
      <c r="O198" s="119"/>
      <c r="P198" s="3" t="s">
        <v>1037</v>
      </c>
      <c r="Q198" s="156"/>
    </row>
    <row r="199" spans="1:17" ht="30" customHeight="1" x14ac:dyDescent="0.15">
      <c r="A199" s="319"/>
      <c r="B199" s="333"/>
      <c r="C199" s="333"/>
      <c r="D199" s="333"/>
      <c r="E199" s="333"/>
      <c r="F199" s="333"/>
      <c r="G199" s="333"/>
      <c r="H199" s="466"/>
      <c r="I199" s="94"/>
      <c r="J199" s="34" t="s">
        <v>1001</v>
      </c>
      <c r="K199" s="3"/>
      <c r="L199" s="134"/>
      <c r="M199" s="3"/>
      <c r="N199" s="45">
        <v>701</v>
      </c>
      <c r="O199" s="119"/>
      <c r="P199" s="3" t="s">
        <v>60</v>
      </c>
      <c r="Q199" s="156"/>
    </row>
    <row r="200" spans="1:17" ht="30" customHeight="1" thickBot="1" x14ac:dyDescent="0.2">
      <c r="A200" s="320"/>
      <c r="B200" s="334"/>
      <c r="C200" s="334"/>
      <c r="D200" s="334"/>
      <c r="E200" s="334"/>
      <c r="F200" s="334"/>
      <c r="G200" s="334"/>
      <c r="H200" s="512"/>
      <c r="I200" s="93"/>
      <c r="J200" s="32" t="s">
        <v>715</v>
      </c>
      <c r="K200" s="11"/>
      <c r="L200" s="71"/>
      <c r="M200" s="11"/>
      <c r="N200" s="12"/>
      <c r="O200" s="40"/>
      <c r="P200" s="11" t="s">
        <v>980</v>
      </c>
      <c r="Q200" s="162"/>
    </row>
    <row r="201" spans="1:17" ht="50.1" customHeight="1" thickBot="1" x14ac:dyDescent="0.2">
      <c r="A201" s="25" t="s">
        <v>941</v>
      </c>
      <c r="B201" s="8" t="s">
        <v>8</v>
      </c>
      <c r="C201" s="20" t="s">
        <v>662</v>
      </c>
      <c r="D201" s="8" t="s">
        <v>663</v>
      </c>
      <c r="E201" s="8" t="s">
        <v>118</v>
      </c>
      <c r="F201" s="8" t="s">
        <v>119</v>
      </c>
      <c r="G201" s="8" t="s">
        <v>420</v>
      </c>
      <c r="H201" s="123">
        <v>1900.5</v>
      </c>
      <c r="I201" s="96"/>
      <c r="J201" s="105" t="s">
        <v>36</v>
      </c>
      <c r="K201" s="8"/>
      <c r="L201" s="8"/>
      <c r="M201" s="47" t="s">
        <v>719</v>
      </c>
      <c r="N201" s="10" t="s">
        <v>947</v>
      </c>
      <c r="O201" s="8" t="s">
        <v>1064</v>
      </c>
      <c r="P201" s="8" t="s">
        <v>131</v>
      </c>
      <c r="Q201" s="172"/>
    </row>
    <row r="202" spans="1:17" ht="20.100000000000001" customHeight="1" thickBot="1" x14ac:dyDescent="0.2">
      <c r="A202" s="25" t="s">
        <v>942</v>
      </c>
      <c r="B202" s="79" t="s">
        <v>918</v>
      </c>
      <c r="C202" s="19" t="s">
        <v>801</v>
      </c>
      <c r="D202" s="17" t="s">
        <v>802</v>
      </c>
      <c r="E202" s="79" t="s">
        <v>917</v>
      </c>
      <c r="F202" s="79" t="s">
        <v>917</v>
      </c>
      <c r="G202" s="125" t="s">
        <v>917</v>
      </c>
      <c r="H202" s="126" t="s">
        <v>917</v>
      </c>
      <c r="I202" s="90"/>
      <c r="J202" s="127" t="s">
        <v>917</v>
      </c>
      <c r="K202" s="17"/>
      <c r="L202" s="17"/>
      <c r="M202" s="79" t="s">
        <v>719</v>
      </c>
      <c r="N202" s="18" t="s">
        <v>948</v>
      </c>
      <c r="O202" s="17" t="s">
        <v>1064</v>
      </c>
      <c r="P202" s="79" t="s">
        <v>917</v>
      </c>
      <c r="Q202" s="170"/>
    </row>
    <row r="203" spans="1:17" ht="20.100000000000001" customHeight="1" thickBot="1" x14ac:dyDescent="0.2">
      <c r="A203" s="25" t="s">
        <v>943</v>
      </c>
      <c r="B203" s="79" t="s">
        <v>918</v>
      </c>
      <c r="C203" s="19" t="s">
        <v>416</v>
      </c>
      <c r="D203" s="17" t="s">
        <v>418</v>
      </c>
      <c r="E203" s="79" t="s">
        <v>917</v>
      </c>
      <c r="F203" s="79" t="s">
        <v>917</v>
      </c>
      <c r="G203" s="125" t="s">
        <v>917</v>
      </c>
      <c r="H203" s="126" t="s">
        <v>917</v>
      </c>
      <c r="I203" s="90"/>
      <c r="J203" s="127" t="s">
        <v>917</v>
      </c>
      <c r="K203" s="17"/>
      <c r="L203" s="17"/>
      <c r="M203" s="79" t="s">
        <v>719</v>
      </c>
      <c r="N203" s="18" t="s">
        <v>949</v>
      </c>
      <c r="O203" s="17" t="s">
        <v>1064</v>
      </c>
      <c r="P203" s="79" t="s">
        <v>917</v>
      </c>
      <c r="Q203" s="174" t="str">
        <f>HYPERLINK("http://www.noushofumiko.com/tetsudou-orient3.JPG")</f>
        <v>http://www.noushofumiko.com/tetsudou-orient3.JPG</v>
      </c>
    </row>
    <row r="204" spans="1:17" ht="20.100000000000001" customHeight="1" thickBot="1" x14ac:dyDescent="0.2">
      <c r="A204" s="25" t="s">
        <v>944</v>
      </c>
      <c r="B204" s="79" t="s">
        <v>918</v>
      </c>
      <c r="C204" s="19" t="s">
        <v>417</v>
      </c>
      <c r="D204" s="17" t="s">
        <v>419</v>
      </c>
      <c r="E204" s="79" t="s">
        <v>917</v>
      </c>
      <c r="F204" s="79" t="s">
        <v>917</v>
      </c>
      <c r="G204" s="125" t="s">
        <v>917</v>
      </c>
      <c r="H204" s="126" t="s">
        <v>917</v>
      </c>
      <c r="I204" s="90"/>
      <c r="J204" s="127" t="s">
        <v>917</v>
      </c>
      <c r="K204" s="17"/>
      <c r="L204" s="17"/>
      <c r="M204" s="79" t="s">
        <v>719</v>
      </c>
      <c r="N204" s="18" t="s">
        <v>950</v>
      </c>
      <c r="O204" s="17" t="s">
        <v>1064</v>
      </c>
      <c r="P204" s="79" t="s">
        <v>917</v>
      </c>
      <c r="Q204" s="174" t="str">
        <f>HYPERLINK("http://www.noushofumiko.com/tetsudou-orient4.JPG")</f>
        <v>http://www.noushofumiko.com/tetsudou-orient4.JPG</v>
      </c>
    </row>
    <row r="205" spans="1:17" ht="20.100000000000001" customHeight="1" thickBot="1" x14ac:dyDescent="0.2">
      <c r="A205" s="25" t="s">
        <v>945</v>
      </c>
      <c r="B205" s="79" t="s">
        <v>918</v>
      </c>
      <c r="C205" s="19" t="s">
        <v>803</v>
      </c>
      <c r="D205" s="17" t="s">
        <v>805</v>
      </c>
      <c r="E205" s="125" t="s">
        <v>917</v>
      </c>
      <c r="F205" s="125" t="s">
        <v>917</v>
      </c>
      <c r="G205" s="125" t="s">
        <v>917</v>
      </c>
      <c r="H205" s="126" t="s">
        <v>917</v>
      </c>
      <c r="I205" s="128"/>
      <c r="J205" s="129" t="s">
        <v>917</v>
      </c>
      <c r="K205" s="130"/>
      <c r="L205" s="130"/>
      <c r="M205" s="125" t="s">
        <v>719</v>
      </c>
      <c r="N205" s="18" t="s">
        <v>951</v>
      </c>
      <c r="O205" s="130" t="s">
        <v>1064</v>
      </c>
      <c r="P205" s="125" t="s">
        <v>917</v>
      </c>
      <c r="Q205" s="170"/>
    </row>
    <row r="206" spans="1:17" ht="20.100000000000001" customHeight="1" thickBot="1" x14ac:dyDescent="0.2">
      <c r="A206" s="25" t="s">
        <v>946</v>
      </c>
      <c r="B206" s="68" t="s">
        <v>918</v>
      </c>
      <c r="C206" s="6" t="s">
        <v>804</v>
      </c>
      <c r="D206" s="15" t="s">
        <v>806</v>
      </c>
      <c r="E206" s="104" t="s">
        <v>917</v>
      </c>
      <c r="F206" s="104" t="s">
        <v>917</v>
      </c>
      <c r="G206" s="104" t="s">
        <v>917</v>
      </c>
      <c r="H206" s="117" t="s">
        <v>917</v>
      </c>
      <c r="I206" s="103"/>
      <c r="J206" s="124" t="s">
        <v>917</v>
      </c>
      <c r="K206" s="62"/>
      <c r="L206" s="62"/>
      <c r="M206" s="104" t="s">
        <v>719</v>
      </c>
      <c r="N206" s="13" t="s">
        <v>952</v>
      </c>
      <c r="O206" s="62" t="s">
        <v>1064</v>
      </c>
      <c r="P206" s="104" t="s">
        <v>917</v>
      </c>
      <c r="Q206" s="178"/>
    </row>
    <row r="207" spans="1:17" ht="50.1" customHeight="1" thickBot="1" x14ac:dyDescent="0.2">
      <c r="A207" s="16" t="s">
        <v>61</v>
      </c>
      <c r="B207" s="17" t="s">
        <v>8</v>
      </c>
      <c r="C207" s="17" t="s">
        <v>61</v>
      </c>
      <c r="D207" s="17" t="s">
        <v>421</v>
      </c>
      <c r="E207" s="17" t="s">
        <v>120</v>
      </c>
      <c r="F207" s="17" t="s">
        <v>121</v>
      </c>
      <c r="G207" s="17" t="s">
        <v>422</v>
      </c>
      <c r="H207" s="139" t="s">
        <v>423</v>
      </c>
      <c r="I207" s="90" t="s">
        <v>9</v>
      </c>
      <c r="J207" s="82" t="s">
        <v>861</v>
      </c>
      <c r="K207" s="79" t="s">
        <v>719</v>
      </c>
      <c r="L207" s="17"/>
      <c r="M207" s="17"/>
      <c r="N207" s="18">
        <v>47818</v>
      </c>
      <c r="O207" s="188">
        <v>2739</v>
      </c>
      <c r="P207" s="17" t="s">
        <v>865</v>
      </c>
      <c r="Q207" s="170"/>
    </row>
    <row r="208" spans="1:17" ht="30" customHeight="1" x14ac:dyDescent="0.15">
      <c r="A208" s="316" t="s">
        <v>61</v>
      </c>
      <c r="B208" s="310" t="s">
        <v>8</v>
      </c>
      <c r="C208" s="310" t="s">
        <v>61</v>
      </c>
      <c r="D208" s="310" t="s">
        <v>421</v>
      </c>
      <c r="E208" s="310" t="s">
        <v>120</v>
      </c>
      <c r="F208" s="310" t="s">
        <v>121</v>
      </c>
      <c r="G208" s="310" t="s">
        <v>422</v>
      </c>
      <c r="H208" s="538" t="s">
        <v>674</v>
      </c>
      <c r="I208" s="96"/>
      <c r="J208" s="56" t="s">
        <v>17</v>
      </c>
      <c r="K208" s="47"/>
      <c r="L208" s="8"/>
      <c r="M208" s="8"/>
      <c r="N208" s="367">
        <v>1617</v>
      </c>
      <c r="O208" s="310" t="s">
        <v>676</v>
      </c>
      <c r="P208" s="8" t="s">
        <v>60</v>
      </c>
      <c r="Q208" s="172"/>
    </row>
    <row r="209" spans="1:17" ht="20.100000000000001" customHeight="1" x14ac:dyDescent="0.15">
      <c r="A209" s="318"/>
      <c r="B209" s="328"/>
      <c r="C209" s="328"/>
      <c r="D209" s="328"/>
      <c r="E209" s="328"/>
      <c r="F209" s="328"/>
      <c r="G209" s="328"/>
      <c r="H209" s="539"/>
      <c r="I209" s="352" t="s">
        <v>9</v>
      </c>
      <c r="J209" s="34" t="s">
        <v>45</v>
      </c>
      <c r="K209" s="3"/>
      <c r="L209" s="422" t="s">
        <v>719</v>
      </c>
      <c r="M209" s="3"/>
      <c r="N209" s="311"/>
      <c r="O209" s="311"/>
      <c r="P209" s="3"/>
      <c r="Q209" s="146"/>
    </row>
    <row r="210" spans="1:17" ht="20.100000000000001" customHeight="1" x14ac:dyDescent="0.15">
      <c r="A210" s="318"/>
      <c r="B210" s="328"/>
      <c r="C210" s="328"/>
      <c r="D210" s="328"/>
      <c r="E210" s="328"/>
      <c r="F210" s="328"/>
      <c r="G210" s="328"/>
      <c r="H210" s="539"/>
      <c r="I210" s="450"/>
      <c r="J210" s="34" t="s">
        <v>54</v>
      </c>
      <c r="K210" s="5"/>
      <c r="L210" s="423"/>
      <c r="M210" s="3"/>
      <c r="N210" s="45">
        <v>713</v>
      </c>
      <c r="O210" s="3" t="s">
        <v>657</v>
      </c>
      <c r="P210" s="3" t="s">
        <v>1091</v>
      </c>
      <c r="Q210" s="146"/>
    </row>
    <row r="211" spans="1:17" ht="39.950000000000003" customHeight="1" x14ac:dyDescent="0.15">
      <c r="A211" s="318"/>
      <c r="B211" s="328"/>
      <c r="C211" s="328"/>
      <c r="D211" s="328"/>
      <c r="E211" s="328"/>
      <c r="F211" s="328"/>
      <c r="G211" s="328"/>
      <c r="H211" s="539"/>
      <c r="I211" s="208"/>
      <c r="J211" s="34" t="s">
        <v>18</v>
      </c>
      <c r="K211" s="5"/>
      <c r="L211" s="68"/>
      <c r="M211" s="3"/>
      <c r="N211" s="45">
        <v>1662</v>
      </c>
      <c r="O211" s="3"/>
      <c r="P211" s="3" t="s">
        <v>1068</v>
      </c>
      <c r="Q211" s="146"/>
    </row>
    <row r="212" spans="1:17" ht="20.100000000000001" customHeight="1" x14ac:dyDescent="0.15">
      <c r="A212" s="318"/>
      <c r="B212" s="328"/>
      <c r="C212" s="328"/>
      <c r="D212" s="328"/>
      <c r="E212" s="328"/>
      <c r="F212" s="328"/>
      <c r="G212" s="328"/>
      <c r="H212" s="539"/>
      <c r="I212" s="208"/>
      <c r="J212" s="34" t="s">
        <v>1056</v>
      </c>
      <c r="K212" s="5"/>
      <c r="L212" s="68"/>
      <c r="M212" s="3"/>
      <c r="N212" s="45" t="s">
        <v>24</v>
      </c>
      <c r="O212" s="3"/>
      <c r="P212" s="3" t="s">
        <v>1057</v>
      </c>
      <c r="Q212" s="146"/>
    </row>
    <row r="213" spans="1:17" ht="39.950000000000003" customHeight="1" thickBot="1" x14ac:dyDescent="0.2">
      <c r="A213" s="324"/>
      <c r="B213" s="329"/>
      <c r="C213" s="329"/>
      <c r="D213" s="329"/>
      <c r="E213" s="329"/>
      <c r="F213" s="329"/>
      <c r="G213" s="329"/>
      <c r="H213" s="536"/>
      <c r="I213" s="135"/>
      <c r="J213" s="32" t="s">
        <v>954</v>
      </c>
      <c r="K213" s="11"/>
      <c r="L213" s="71"/>
      <c r="M213" s="11"/>
      <c r="N213" s="12">
        <v>1680</v>
      </c>
      <c r="O213" s="11"/>
      <c r="P213" s="11" t="s">
        <v>956</v>
      </c>
      <c r="Q213" s="154" t="str">
        <f>HYPERLINK("http://www.noushofumiko.com/densha-goldcoin.JPG")</f>
        <v>http://www.noushofumiko.com/densha-goldcoin.JPG</v>
      </c>
    </row>
    <row r="214" spans="1:17" ht="20.100000000000001" customHeight="1" x14ac:dyDescent="0.15">
      <c r="A214" s="325" t="s">
        <v>665</v>
      </c>
      <c r="B214" s="321" t="s">
        <v>8</v>
      </c>
      <c r="C214" s="9" t="s">
        <v>666</v>
      </c>
      <c r="D214" s="9"/>
      <c r="E214" s="9"/>
      <c r="F214" s="9"/>
      <c r="G214" s="9"/>
      <c r="H214" s="110"/>
      <c r="I214" s="349" t="s">
        <v>661</v>
      </c>
      <c r="J214" s="346" t="s">
        <v>11</v>
      </c>
      <c r="K214" s="9"/>
      <c r="L214" s="9"/>
      <c r="M214" s="9"/>
      <c r="N214" s="321">
        <v>1950</v>
      </c>
      <c r="O214" s="321" t="s">
        <v>639</v>
      </c>
      <c r="P214" s="310"/>
      <c r="Q214" s="484"/>
    </row>
    <row r="215" spans="1:17" ht="20.100000000000001" customHeight="1" thickBot="1" x14ac:dyDescent="0.2">
      <c r="A215" s="547"/>
      <c r="B215" s="340"/>
      <c r="C215" s="11" t="s">
        <v>286</v>
      </c>
      <c r="D215" s="11"/>
      <c r="E215" s="11"/>
      <c r="F215" s="11"/>
      <c r="G215" s="11"/>
      <c r="H215" s="116"/>
      <c r="I215" s="521"/>
      <c r="J215" s="347"/>
      <c r="K215" s="11"/>
      <c r="L215" s="11"/>
      <c r="M215" s="11"/>
      <c r="N215" s="340"/>
      <c r="O215" s="340"/>
      <c r="P215" s="307"/>
      <c r="Q215" s="490"/>
    </row>
    <row r="216" spans="1:17" ht="56.25" customHeight="1" x14ac:dyDescent="0.15">
      <c r="A216" s="325" t="s">
        <v>740</v>
      </c>
      <c r="B216" s="321" t="s">
        <v>8</v>
      </c>
      <c r="C216" s="9" t="s">
        <v>741</v>
      </c>
      <c r="D216" s="9" t="s">
        <v>745</v>
      </c>
      <c r="E216" s="9"/>
      <c r="F216" s="9"/>
      <c r="G216" s="9"/>
      <c r="H216" s="107"/>
      <c r="I216" s="349"/>
      <c r="J216" s="345" t="s">
        <v>86</v>
      </c>
      <c r="K216" s="9"/>
      <c r="L216" s="9"/>
      <c r="M216" s="70" t="s">
        <v>719</v>
      </c>
      <c r="N216" s="379" t="s">
        <v>171</v>
      </c>
      <c r="O216" s="310" t="s">
        <v>1064</v>
      </c>
      <c r="P216" s="321" t="s">
        <v>744</v>
      </c>
      <c r="Q216" s="473" t="str">
        <f>HYPERLINK("http://www.noushofumiko.com/tonarinokoneko.jpg")</f>
        <v>http://www.noushofumiko.com/tonarinokoneko.jpg</v>
      </c>
    </row>
    <row r="217" spans="1:17" ht="56.25" customHeight="1" x14ac:dyDescent="0.15">
      <c r="A217" s="337"/>
      <c r="B217" s="322"/>
      <c r="C217" s="2" t="s">
        <v>742</v>
      </c>
      <c r="D217" s="2" t="s">
        <v>746</v>
      </c>
      <c r="E217" s="2"/>
      <c r="F217" s="2"/>
      <c r="G217" s="2"/>
      <c r="H217" s="108"/>
      <c r="I217" s="350"/>
      <c r="J217" s="322"/>
      <c r="K217" s="65"/>
      <c r="L217" s="2"/>
      <c r="M217" s="72" t="s">
        <v>719</v>
      </c>
      <c r="N217" s="322"/>
      <c r="O217" s="328"/>
      <c r="P217" s="322"/>
      <c r="Q217" s="487" t="str">
        <f t="shared" ref="Q217:Q218" si="0">HYPERLINK("http://www.noushofumiko.com/toriire-hikoki.JPG")</f>
        <v>http://www.noushofumiko.com/toriire-hikoki.JPG</v>
      </c>
    </row>
    <row r="218" spans="1:17" ht="56.25" customHeight="1" thickBot="1" x14ac:dyDescent="0.2">
      <c r="A218" s="326"/>
      <c r="B218" s="323"/>
      <c r="C218" s="11" t="s">
        <v>743</v>
      </c>
      <c r="D218" s="11" t="s">
        <v>747</v>
      </c>
      <c r="E218" s="11"/>
      <c r="F218" s="11"/>
      <c r="G218" s="11"/>
      <c r="H218" s="109"/>
      <c r="I218" s="351"/>
      <c r="J218" s="323"/>
      <c r="K218" s="26"/>
      <c r="L218" s="11"/>
      <c r="M218" s="71" t="s">
        <v>719</v>
      </c>
      <c r="N218" s="323"/>
      <c r="O218" s="329"/>
      <c r="P218" s="323"/>
      <c r="Q218" s="488" t="str">
        <f t="shared" si="0"/>
        <v>http://www.noushofumiko.com/toriire-hikoki.JPG</v>
      </c>
    </row>
    <row r="219" spans="1:17" ht="51" customHeight="1" x14ac:dyDescent="0.15">
      <c r="A219" s="316" t="s">
        <v>144</v>
      </c>
      <c r="B219" s="310" t="s">
        <v>8</v>
      </c>
      <c r="C219" s="8" t="s">
        <v>424</v>
      </c>
      <c r="D219" s="8" t="s">
        <v>427</v>
      </c>
      <c r="E219" s="8"/>
      <c r="F219" s="8"/>
      <c r="G219" s="310" t="s">
        <v>428</v>
      </c>
      <c r="H219" s="312">
        <v>1912.3</v>
      </c>
      <c r="I219" s="91"/>
      <c r="J219" s="55" t="s">
        <v>11</v>
      </c>
      <c r="K219" s="9"/>
      <c r="L219" s="9"/>
      <c r="M219" s="9"/>
      <c r="N219" s="9">
        <v>1955</v>
      </c>
      <c r="O219" s="9" t="s">
        <v>679</v>
      </c>
      <c r="P219" s="9"/>
      <c r="Q219" s="175"/>
    </row>
    <row r="220" spans="1:17" ht="51" customHeight="1" thickBot="1" x14ac:dyDescent="0.2">
      <c r="A220" s="320"/>
      <c r="B220" s="505"/>
      <c r="C220" s="11" t="s">
        <v>425</v>
      </c>
      <c r="D220" s="11" t="s">
        <v>426</v>
      </c>
      <c r="E220" s="11"/>
      <c r="F220" s="11"/>
      <c r="G220" s="307"/>
      <c r="H220" s="315"/>
      <c r="I220" s="93"/>
      <c r="J220" s="57" t="s">
        <v>25</v>
      </c>
      <c r="K220" s="11"/>
      <c r="L220" s="11"/>
      <c r="M220" s="11"/>
      <c r="N220" s="11">
        <v>754</v>
      </c>
      <c r="O220" s="11"/>
      <c r="P220" s="11" t="s">
        <v>145</v>
      </c>
      <c r="Q220" s="154" t="str">
        <f>HYPERLINK("http://www.noushofumiko.com/toriire-hikoki.JPG")</f>
        <v>http://www.noushofumiko.com/toriire-hikoki.JPG</v>
      </c>
    </row>
    <row r="221" spans="1:17" ht="39.950000000000003" customHeight="1" x14ac:dyDescent="0.15">
      <c r="A221" s="316" t="s">
        <v>62</v>
      </c>
      <c r="B221" s="9" t="s">
        <v>8</v>
      </c>
      <c r="C221" s="9" t="s">
        <v>429</v>
      </c>
      <c r="D221" s="9" t="s">
        <v>431</v>
      </c>
      <c r="E221" s="310"/>
      <c r="F221" s="310"/>
      <c r="G221" s="310" t="s">
        <v>432</v>
      </c>
      <c r="H221" s="312">
        <v>1911.6</v>
      </c>
      <c r="I221" s="91" t="s">
        <v>9</v>
      </c>
      <c r="J221" s="31" t="s">
        <v>12</v>
      </c>
      <c r="K221" s="9"/>
      <c r="L221" s="70" t="s">
        <v>719</v>
      </c>
      <c r="M221" s="9"/>
      <c r="N221" s="14">
        <v>1946</v>
      </c>
      <c r="O221" s="9" t="s">
        <v>717</v>
      </c>
      <c r="P221" s="9" t="s">
        <v>116</v>
      </c>
      <c r="Q221" s="152" t="str">
        <f>HYPERLINK("http://www.noushofumiko.com/ninomiya-nipp.jpg")</f>
        <v>http://www.noushofumiko.com/ninomiya-nipp.jpg</v>
      </c>
    </row>
    <row r="222" spans="1:17" ht="39.950000000000003" customHeight="1" thickBot="1" x14ac:dyDescent="0.2">
      <c r="A222" s="324"/>
      <c r="B222" s="11" t="s">
        <v>8</v>
      </c>
      <c r="C222" s="11" t="s">
        <v>430</v>
      </c>
      <c r="D222" s="11" t="s">
        <v>433</v>
      </c>
      <c r="E222" s="329"/>
      <c r="F222" s="329"/>
      <c r="G222" s="329"/>
      <c r="H222" s="314"/>
      <c r="I222" s="93" t="s">
        <v>9</v>
      </c>
      <c r="J222" s="32" t="s">
        <v>63</v>
      </c>
      <c r="K222" s="11"/>
      <c r="L222" s="71" t="s">
        <v>719</v>
      </c>
      <c r="M222" s="11"/>
      <c r="N222" s="12">
        <v>132</v>
      </c>
      <c r="O222" s="11"/>
      <c r="P222" s="11" t="s">
        <v>940</v>
      </c>
      <c r="Q222" s="166"/>
    </row>
    <row r="223" spans="1:17" s="4" customFormat="1" ht="39.950000000000003" customHeight="1" x14ac:dyDescent="0.15">
      <c r="A223" s="316" t="s">
        <v>825</v>
      </c>
      <c r="B223" s="310" t="s">
        <v>618</v>
      </c>
      <c r="C223" s="5" t="s">
        <v>826</v>
      </c>
      <c r="D223" s="5" t="s">
        <v>831</v>
      </c>
      <c r="E223" s="5" t="s">
        <v>120</v>
      </c>
      <c r="F223" s="310" t="s">
        <v>121</v>
      </c>
      <c r="G223" s="8" t="s">
        <v>828</v>
      </c>
      <c r="H223" s="113" t="s">
        <v>829</v>
      </c>
      <c r="I223" s="354"/>
      <c r="J223" s="356" t="s">
        <v>861</v>
      </c>
      <c r="K223" s="8"/>
      <c r="L223" s="400"/>
      <c r="M223" s="310"/>
      <c r="N223" s="367"/>
      <c r="O223" s="310" t="s">
        <v>824</v>
      </c>
      <c r="P223" s="310" t="s">
        <v>886</v>
      </c>
      <c r="Q223" s="435"/>
    </row>
    <row r="224" spans="1:17" s="4" customFormat="1" ht="39.950000000000003" customHeight="1" thickBot="1" x14ac:dyDescent="0.2">
      <c r="A224" s="431"/>
      <c r="B224" s="307"/>
      <c r="C224" s="11" t="s">
        <v>827</v>
      </c>
      <c r="D224" s="11" t="s">
        <v>832</v>
      </c>
      <c r="E224" s="11" t="s">
        <v>542</v>
      </c>
      <c r="F224" s="329"/>
      <c r="G224" s="11" t="s">
        <v>830</v>
      </c>
      <c r="H224" s="109" t="s">
        <v>596</v>
      </c>
      <c r="I224" s="353"/>
      <c r="J224" s="357"/>
      <c r="K224" s="15"/>
      <c r="L224" s="307"/>
      <c r="M224" s="307"/>
      <c r="N224" s="307"/>
      <c r="O224" s="307"/>
      <c r="P224" s="307"/>
      <c r="Q224" s="417"/>
    </row>
    <row r="225" spans="1:17" ht="30" customHeight="1" x14ac:dyDescent="0.15">
      <c r="A225" s="316" t="s">
        <v>64</v>
      </c>
      <c r="B225" s="310" t="s">
        <v>8</v>
      </c>
      <c r="C225" s="55" t="s">
        <v>434</v>
      </c>
      <c r="D225" s="9" t="s">
        <v>437</v>
      </c>
      <c r="E225" s="9"/>
      <c r="F225" s="9"/>
      <c r="G225" s="310" t="s">
        <v>334</v>
      </c>
      <c r="H225" s="312" t="s">
        <v>914</v>
      </c>
      <c r="I225" s="354" t="s">
        <v>9</v>
      </c>
      <c r="J225" s="330" t="s">
        <v>12</v>
      </c>
      <c r="K225" s="8"/>
      <c r="L225" s="70" t="s">
        <v>719</v>
      </c>
      <c r="M225" s="8"/>
      <c r="N225" s="367">
        <v>1941</v>
      </c>
      <c r="O225" s="321" t="s">
        <v>717</v>
      </c>
      <c r="P225" s="310" t="s">
        <v>122</v>
      </c>
      <c r="Q225" s="436" t="str">
        <f>HYPERLINK("http://www.noushofumiko.com/ningyou-nipp.jpg")</f>
        <v>http://www.noushofumiko.com/ningyou-nipp.jpg</v>
      </c>
    </row>
    <row r="226" spans="1:17" ht="30" customHeight="1" x14ac:dyDescent="0.15">
      <c r="A226" s="319"/>
      <c r="B226" s="333"/>
      <c r="C226" s="86" t="s">
        <v>435</v>
      </c>
      <c r="D226" s="2" t="s">
        <v>438</v>
      </c>
      <c r="E226" s="2"/>
      <c r="F226" s="2"/>
      <c r="G226" s="328"/>
      <c r="H226" s="313"/>
      <c r="I226" s="363"/>
      <c r="J226" s="333"/>
      <c r="K226" s="63"/>
      <c r="L226" s="74" t="s">
        <v>719</v>
      </c>
      <c r="M226" s="63"/>
      <c r="N226" s="333"/>
      <c r="O226" s="322"/>
      <c r="P226" s="333"/>
      <c r="Q226" s="483"/>
    </row>
    <row r="227" spans="1:17" ht="30" customHeight="1" thickBot="1" x14ac:dyDescent="0.2">
      <c r="A227" s="320"/>
      <c r="B227" s="334"/>
      <c r="C227" s="57" t="s">
        <v>436</v>
      </c>
      <c r="D227" s="11" t="s">
        <v>439</v>
      </c>
      <c r="E227" s="11"/>
      <c r="F227" s="11"/>
      <c r="G227" s="329"/>
      <c r="H227" s="314"/>
      <c r="I227" s="360"/>
      <c r="J227" s="334"/>
      <c r="K227" s="59"/>
      <c r="L227" s="75" t="s">
        <v>719</v>
      </c>
      <c r="M227" s="59"/>
      <c r="N227" s="334"/>
      <c r="O227" s="323"/>
      <c r="P227" s="334"/>
      <c r="Q227" s="445"/>
    </row>
    <row r="228" spans="1:17" ht="30" customHeight="1" x14ac:dyDescent="0.15">
      <c r="A228" s="316" t="s">
        <v>64</v>
      </c>
      <c r="B228" s="310" t="s">
        <v>8</v>
      </c>
      <c r="C228" s="9" t="s">
        <v>434</v>
      </c>
      <c r="D228" s="9" t="s">
        <v>437</v>
      </c>
      <c r="E228" s="9"/>
      <c r="F228" s="9"/>
      <c r="G228" s="310" t="s">
        <v>334</v>
      </c>
      <c r="H228" s="312" t="s">
        <v>915</v>
      </c>
      <c r="I228" s="354" t="s">
        <v>9</v>
      </c>
      <c r="J228" s="358" t="s">
        <v>11</v>
      </c>
      <c r="K228" s="8"/>
      <c r="L228" s="8"/>
      <c r="M228" s="8"/>
      <c r="N228" s="367" t="s">
        <v>575</v>
      </c>
      <c r="O228" s="403">
        <v>10228</v>
      </c>
      <c r="P228" s="310" t="s">
        <v>576</v>
      </c>
      <c r="Q228" s="436" t="str">
        <f>HYPERLINK("http://www.noushofumiko.com/ningyou-colu.JPG")</f>
        <v>http://www.noushofumiko.com/ningyou-colu.JPG</v>
      </c>
    </row>
    <row r="229" spans="1:17" ht="30" customHeight="1" x14ac:dyDescent="0.15">
      <c r="A229" s="319"/>
      <c r="B229" s="333"/>
      <c r="C229" s="2" t="s">
        <v>435</v>
      </c>
      <c r="D229" s="2" t="s">
        <v>438</v>
      </c>
      <c r="E229" s="2"/>
      <c r="F229" s="2"/>
      <c r="G229" s="328"/>
      <c r="H229" s="313"/>
      <c r="I229" s="363"/>
      <c r="J229" s="333"/>
      <c r="K229" s="63"/>
      <c r="L229" s="63"/>
      <c r="M229" s="63"/>
      <c r="N229" s="333"/>
      <c r="O229" s="500"/>
      <c r="P229" s="333"/>
      <c r="Q229" s="483"/>
    </row>
    <row r="230" spans="1:17" ht="30" customHeight="1" thickBot="1" x14ac:dyDescent="0.2">
      <c r="A230" s="320"/>
      <c r="B230" s="334"/>
      <c r="C230" s="11" t="s">
        <v>436</v>
      </c>
      <c r="D230" s="11" t="s">
        <v>439</v>
      </c>
      <c r="E230" s="11"/>
      <c r="F230" s="11"/>
      <c r="G230" s="329"/>
      <c r="H230" s="314"/>
      <c r="I230" s="360"/>
      <c r="J230" s="334"/>
      <c r="K230" s="59"/>
      <c r="L230" s="59"/>
      <c r="M230" s="59"/>
      <c r="N230" s="334"/>
      <c r="O230" s="439"/>
      <c r="P230" s="334"/>
      <c r="Q230" s="445"/>
    </row>
    <row r="231" spans="1:17" ht="39.950000000000003" customHeight="1" x14ac:dyDescent="0.15">
      <c r="A231" s="325" t="s">
        <v>175</v>
      </c>
      <c r="B231" s="321" t="s">
        <v>8</v>
      </c>
      <c r="C231" s="9" t="s">
        <v>751</v>
      </c>
      <c r="D231" s="9" t="s">
        <v>752</v>
      </c>
      <c r="E231" s="9" t="s">
        <v>908</v>
      </c>
      <c r="F231" s="9" t="s">
        <v>909</v>
      </c>
      <c r="G231" s="310" t="s">
        <v>487</v>
      </c>
      <c r="H231" s="364">
        <v>1901.7</v>
      </c>
      <c r="I231" s="349"/>
      <c r="J231" s="345" t="s">
        <v>86</v>
      </c>
      <c r="K231" s="9"/>
      <c r="L231" s="9"/>
      <c r="M231" s="70" t="s">
        <v>719</v>
      </c>
      <c r="N231" s="379" t="s">
        <v>176</v>
      </c>
      <c r="O231" s="321" t="s">
        <v>1064</v>
      </c>
      <c r="P231" s="321" t="s">
        <v>177</v>
      </c>
      <c r="Q231" s="496"/>
    </row>
    <row r="232" spans="1:17" ht="39.950000000000003" customHeight="1" x14ac:dyDescent="0.15">
      <c r="A232" s="337"/>
      <c r="B232" s="322"/>
      <c r="C232" s="2" t="s">
        <v>753</v>
      </c>
      <c r="D232" s="2" t="s">
        <v>754</v>
      </c>
      <c r="E232" s="2" t="s">
        <v>313</v>
      </c>
      <c r="F232" s="306" t="s">
        <v>314</v>
      </c>
      <c r="G232" s="328"/>
      <c r="H232" s="365"/>
      <c r="I232" s="350"/>
      <c r="J232" s="322"/>
      <c r="K232" s="65"/>
      <c r="L232" s="2"/>
      <c r="M232" s="72" t="s">
        <v>719</v>
      </c>
      <c r="N232" s="322"/>
      <c r="O232" s="322"/>
      <c r="P232" s="322"/>
      <c r="Q232" s="485"/>
    </row>
    <row r="233" spans="1:17" ht="39.950000000000003" customHeight="1" x14ac:dyDescent="0.15">
      <c r="A233" s="337"/>
      <c r="B233" s="322"/>
      <c r="C233" s="2" t="s">
        <v>368</v>
      </c>
      <c r="D233" s="2" t="s">
        <v>755</v>
      </c>
      <c r="E233" s="2" t="s">
        <v>314</v>
      </c>
      <c r="F233" s="328"/>
      <c r="G233" s="328"/>
      <c r="H233" s="365"/>
      <c r="I233" s="350"/>
      <c r="J233" s="322"/>
      <c r="K233" s="65"/>
      <c r="L233" s="2"/>
      <c r="M233" s="72" t="s">
        <v>719</v>
      </c>
      <c r="N233" s="322"/>
      <c r="O233" s="322"/>
      <c r="P233" s="322"/>
      <c r="Q233" s="485"/>
    </row>
    <row r="234" spans="1:17" ht="39.950000000000003" customHeight="1" thickBot="1" x14ac:dyDescent="0.2">
      <c r="A234" s="326"/>
      <c r="B234" s="323"/>
      <c r="C234" s="11" t="s">
        <v>756</v>
      </c>
      <c r="D234" s="11" t="s">
        <v>757</v>
      </c>
      <c r="E234" s="11" t="s">
        <v>313</v>
      </c>
      <c r="F234" s="329"/>
      <c r="G234" s="329"/>
      <c r="H234" s="366"/>
      <c r="I234" s="351"/>
      <c r="J234" s="323"/>
      <c r="K234" s="26"/>
      <c r="L234" s="11"/>
      <c r="M234" s="71" t="s">
        <v>719</v>
      </c>
      <c r="N234" s="323"/>
      <c r="O234" s="323"/>
      <c r="P234" s="323"/>
      <c r="Q234" s="486"/>
    </row>
    <row r="235" spans="1:17" s="4" customFormat="1" ht="58.5" customHeight="1" thickBot="1" x14ac:dyDescent="0.2">
      <c r="A235" s="16" t="s">
        <v>65</v>
      </c>
      <c r="B235" s="17" t="s">
        <v>618</v>
      </c>
      <c r="C235" s="17" t="s">
        <v>65</v>
      </c>
      <c r="D235" s="17" t="s">
        <v>440</v>
      </c>
      <c r="E235" s="17" t="s">
        <v>441</v>
      </c>
      <c r="F235" s="17" t="s">
        <v>314</v>
      </c>
      <c r="G235" s="17" t="s">
        <v>300</v>
      </c>
      <c r="H235" s="106">
        <v>1901.3</v>
      </c>
      <c r="I235" s="90"/>
      <c r="J235" s="82" t="s">
        <v>861</v>
      </c>
      <c r="K235" s="17"/>
      <c r="L235" s="17"/>
      <c r="M235" s="79"/>
      <c r="N235" s="17"/>
      <c r="O235" s="17" t="s">
        <v>824</v>
      </c>
      <c r="P235" s="17" t="s">
        <v>887</v>
      </c>
      <c r="Q235" s="179"/>
    </row>
    <row r="236" spans="1:17" s="4" customFormat="1" ht="20.100000000000001" customHeight="1" x14ac:dyDescent="0.15">
      <c r="A236" s="316" t="s">
        <v>65</v>
      </c>
      <c r="B236" s="310" t="s">
        <v>8</v>
      </c>
      <c r="C236" s="310" t="s">
        <v>65</v>
      </c>
      <c r="D236" s="310" t="s">
        <v>440</v>
      </c>
      <c r="E236" s="310" t="s">
        <v>441</v>
      </c>
      <c r="F236" s="310" t="s">
        <v>314</v>
      </c>
      <c r="G236" s="310" t="s">
        <v>300</v>
      </c>
      <c r="H236" s="364">
        <v>1901.3</v>
      </c>
      <c r="I236" s="247"/>
      <c r="J236" s="253" t="s">
        <v>1036</v>
      </c>
      <c r="K236" s="246"/>
      <c r="L236" s="246"/>
      <c r="M236" s="249"/>
      <c r="N236" s="246">
        <v>1712</v>
      </c>
      <c r="O236" s="246" t="s">
        <v>60</v>
      </c>
      <c r="P236" s="246"/>
      <c r="Q236" s="252"/>
    </row>
    <row r="237" spans="1:17" ht="30" customHeight="1" x14ac:dyDescent="0.15">
      <c r="A237" s="317"/>
      <c r="B237" s="327"/>
      <c r="C237" s="327"/>
      <c r="D237" s="327"/>
      <c r="E237" s="327"/>
      <c r="F237" s="327"/>
      <c r="G237" s="327"/>
      <c r="H237" s="377"/>
      <c r="I237" s="195" t="s">
        <v>664</v>
      </c>
      <c r="J237" s="254" t="s">
        <v>12</v>
      </c>
      <c r="K237" s="250"/>
      <c r="L237" s="251" t="s">
        <v>719</v>
      </c>
      <c r="M237" s="250"/>
      <c r="N237" s="248">
        <v>1712</v>
      </c>
      <c r="O237" s="250" t="s">
        <v>639</v>
      </c>
      <c r="P237" s="250" t="s">
        <v>107</v>
      </c>
      <c r="Q237" s="260" t="str">
        <f>HYPERLINK("http://www.noushofumiko.com/hakonehachiri-nipp.JPG")</f>
        <v>http://www.noushofumiko.com/hakonehachiri-nipp.JPG</v>
      </c>
    </row>
    <row r="238" spans="1:17" ht="30" customHeight="1" x14ac:dyDescent="0.15">
      <c r="A238" s="317"/>
      <c r="B238" s="327"/>
      <c r="C238" s="327"/>
      <c r="D238" s="327"/>
      <c r="E238" s="327"/>
      <c r="F238" s="327"/>
      <c r="G238" s="327"/>
      <c r="H238" s="377"/>
      <c r="I238" s="133"/>
      <c r="J238" s="392" t="s">
        <v>959</v>
      </c>
      <c r="K238" s="3"/>
      <c r="L238" s="134"/>
      <c r="M238" s="3"/>
      <c r="N238" s="397">
        <v>1669</v>
      </c>
      <c r="O238" s="3"/>
      <c r="P238" s="3" t="s">
        <v>60</v>
      </c>
      <c r="Q238" s="156"/>
    </row>
    <row r="239" spans="1:17" ht="30" customHeight="1" x14ac:dyDescent="0.15">
      <c r="A239" s="317"/>
      <c r="B239" s="327"/>
      <c r="C239" s="327"/>
      <c r="D239" s="327"/>
      <c r="E239" s="327"/>
      <c r="F239" s="327"/>
      <c r="G239" s="327"/>
      <c r="H239" s="377"/>
      <c r="I239" s="133"/>
      <c r="J239" s="393"/>
      <c r="K239" s="3"/>
      <c r="L239" s="134"/>
      <c r="M239" s="3"/>
      <c r="N239" s="434"/>
      <c r="O239" s="3"/>
      <c r="P239" s="3" t="s">
        <v>1072</v>
      </c>
      <c r="Q239" s="156"/>
    </row>
    <row r="240" spans="1:17" ht="30" customHeight="1" x14ac:dyDescent="0.15">
      <c r="A240" s="317"/>
      <c r="B240" s="327"/>
      <c r="C240" s="327"/>
      <c r="D240" s="327"/>
      <c r="E240" s="327"/>
      <c r="F240" s="327"/>
      <c r="G240" s="327"/>
      <c r="H240" s="377"/>
      <c r="I240" s="133"/>
      <c r="J240" s="34" t="s">
        <v>85</v>
      </c>
      <c r="K240" s="3"/>
      <c r="L240" s="134"/>
      <c r="M240" s="3"/>
      <c r="N240" s="45">
        <v>41</v>
      </c>
      <c r="O240" s="3"/>
      <c r="P240" s="3" t="s">
        <v>964</v>
      </c>
      <c r="Q240" s="156"/>
    </row>
    <row r="241" spans="1:17" ht="30" customHeight="1" thickBot="1" x14ac:dyDescent="0.2">
      <c r="A241" s="431"/>
      <c r="B241" s="307"/>
      <c r="C241" s="307"/>
      <c r="D241" s="307"/>
      <c r="E241" s="307"/>
      <c r="F241" s="307"/>
      <c r="G241" s="307"/>
      <c r="H241" s="378"/>
      <c r="I241" s="240" t="s">
        <v>978</v>
      </c>
      <c r="J241" s="32" t="s">
        <v>33</v>
      </c>
      <c r="K241" s="11"/>
      <c r="L241" s="71"/>
      <c r="M241" s="11"/>
      <c r="N241" s="12">
        <v>104</v>
      </c>
      <c r="O241" s="11"/>
      <c r="P241" s="11" t="s">
        <v>976</v>
      </c>
      <c r="Q241" s="162"/>
    </row>
    <row r="242" spans="1:17" ht="50.1" customHeight="1" x14ac:dyDescent="0.15">
      <c r="A242" s="21" t="s">
        <v>66</v>
      </c>
      <c r="B242" s="310" t="s">
        <v>8</v>
      </c>
      <c r="C242" s="330" t="s">
        <v>442</v>
      </c>
      <c r="D242" s="310" t="s">
        <v>444</v>
      </c>
      <c r="E242" s="310" t="s">
        <v>445</v>
      </c>
      <c r="F242" s="310" t="s">
        <v>314</v>
      </c>
      <c r="G242" s="310" t="s">
        <v>315</v>
      </c>
      <c r="H242" s="312">
        <v>1901.7</v>
      </c>
      <c r="I242" s="285" t="s">
        <v>1092</v>
      </c>
      <c r="J242" s="31" t="s">
        <v>67</v>
      </c>
      <c r="K242" s="8"/>
      <c r="L242" s="400" t="s">
        <v>719</v>
      </c>
      <c r="M242" s="9"/>
      <c r="N242" s="23">
        <v>106</v>
      </c>
      <c r="O242" s="282"/>
      <c r="P242" s="282" t="s">
        <v>1095</v>
      </c>
      <c r="Q242" s="165" t="str">
        <f>HYPERLINK("http://www.noushofumiko.com/hatopoppo-national.jpg")</f>
        <v>http://www.noushofumiko.com/hatopoppo-national.jpg</v>
      </c>
    </row>
    <row r="243" spans="1:17" ht="20.25" customHeight="1" x14ac:dyDescent="0.15">
      <c r="A243" s="544" t="s">
        <v>68</v>
      </c>
      <c r="B243" s="327"/>
      <c r="C243" s="331"/>
      <c r="D243" s="311"/>
      <c r="E243" s="311"/>
      <c r="F243" s="328"/>
      <c r="G243" s="328"/>
      <c r="H243" s="313"/>
      <c r="I243" s="284"/>
      <c r="J243" s="33" t="s">
        <v>43</v>
      </c>
      <c r="K243" s="61"/>
      <c r="L243" s="443"/>
      <c r="M243" s="2"/>
      <c r="N243" s="408">
        <v>1200</v>
      </c>
      <c r="O243" s="306" t="s">
        <v>639</v>
      </c>
      <c r="P243" s="2" t="s">
        <v>60</v>
      </c>
      <c r="Q243" s="168"/>
    </row>
    <row r="244" spans="1:17" ht="50.1" customHeight="1" x14ac:dyDescent="0.15">
      <c r="A244" s="318"/>
      <c r="B244" s="327"/>
      <c r="C244" s="306" t="s">
        <v>443</v>
      </c>
      <c r="D244" s="306" t="s">
        <v>446</v>
      </c>
      <c r="E244" s="306" t="s">
        <v>394</v>
      </c>
      <c r="F244" s="328"/>
      <c r="G244" s="328"/>
      <c r="H244" s="313"/>
      <c r="I244" s="352" t="s">
        <v>9</v>
      </c>
      <c r="J244" s="33" t="s">
        <v>11</v>
      </c>
      <c r="K244" s="2"/>
      <c r="L244" s="2"/>
      <c r="M244" s="2"/>
      <c r="N244" s="426"/>
      <c r="O244" s="311"/>
      <c r="P244" s="2" t="s">
        <v>126</v>
      </c>
      <c r="Q244" s="165" t="str">
        <f>HYPERLINK("http://www.noushofumiko.com/hatopoppo-nipp.jpg")</f>
        <v>http://www.noushofumiko.com/hatopoppo-nipp.jpg</v>
      </c>
    </row>
    <row r="245" spans="1:17" ht="39.950000000000003" customHeight="1" x14ac:dyDescent="0.15">
      <c r="A245" s="318"/>
      <c r="B245" s="327"/>
      <c r="C245" s="327"/>
      <c r="D245" s="327"/>
      <c r="E245" s="327"/>
      <c r="F245" s="328"/>
      <c r="G245" s="328"/>
      <c r="H245" s="313"/>
      <c r="I245" s="362"/>
      <c r="J245" s="34" t="s">
        <v>1017</v>
      </c>
      <c r="K245" s="3"/>
      <c r="L245" s="3"/>
      <c r="M245" s="3"/>
      <c r="N245" s="149">
        <v>702</v>
      </c>
      <c r="O245" s="41"/>
      <c r="P245" s="3" t="s">
        <v>1018</v>
      </c>
      <c r="Q245" s="189"/>
    </row>
    <row r="246" spans="1:17" ht="50.1" customHeight="1" x14ac:dyDescent="0.15">
      <c r="A246" s="318"/>
      <c r="B246" s="327"/>
      <c r="C246" s="327"/>
      <c r="D246" s="327"/>
      <c r="E246" s="327"/>
      <c r="F246" s="328"/>
      <c r="G246" s="328"/>
      <c r="H246" s="313"/>
      <c r="I246" s="362"/>
      <c r="J246" s="34" t="s">
        <v>18</v>
      </c>
      <c r="K246" s="3"/>
      <c r="L246" s="3"/>
      <c r="M246" s="3"/>
      <c r="N246" s="149">
        <v>1201</v>
      </c>
      <c r="O246" s="49"/>
      <c r="P246" s="3" t="s">
        <v>1066</v>
      </c>
      <c r="Q246" s="189"/>
    </row>
    <row r="247" spans="1:17" ht="30" customHeight="1" x14ac:dyDescent="0.15">
      <c r="A247" s="318"/>
      <c r="B247" s="327"/>
      <c r="C247" s="327"/>
      <c r="D247" s="327"/>
      <c r="E247" s="327"/>
      <c r="F247" s="328"/>
      <c r="G247" s="328"/>
      <c r="H247" s="313"/>
      <c r="I247" s="362"/>
      <c r="J247" s="34" t="s">
        <v>1041</v>
      </c>
      <c r="K247" s="3"/>
      <c r="L247" s="3"/>
      <c r="M247" s="3"/>
      <c r="N247" s="149">
        <v>15</v>
      </c>
      <c r="O247" s="41"/>
      <c r="P247" s="3" t="s">
        <v>582</v>
      </c>
      <c r="Q247" s="161" t="str">
        <f>HYPERLINK("http://www.noushofumiko.com/hatopoppo-uguisu.jpg")</f>
        <v>http://www.noushofumiko.com/hatopoppo-uguisu.jpg</v>
      </c>
    </row>
    <row r="248" spans="1:17" ht="50.1" customHeight="1" x14ac:dyDescent="0.15">
      <c r="A248" s="318"/>
      <c r="B248" s="327"/>
      <c r="C248" s="311"/>
      <c r="D248" s="311"/>
      <c r="E248" s="311"/>
      <c r="F248" s="328"/>
      <c r="G248" s="328"/>
      <c r="H248" s="313"/>
      <c r="I248" s="362"/>
      <c r="J248" s="34" t="s">
        <v>88</v>
      </c>
      <c r="K248" s="3"/>
      <c r="L248" s="3"/>
      <c r="M248" s="3"/>
      <c r="N248" s="45" t="s">
        <v>24</v>
      </c>
      <c r="O248" s="49"/>
      <c r="P248" s="3" t="s">
        <v>991</v>
      </c>
      <c r="Q248" s="180" t="str">
        <f>HYPERLINK("http://www.noushofumiko.com/hatopoppo-yoshino.jpg")</f>
        <v>http://www.noushofumiko.com/hatopoppo-yoshino.jpg</v>
      </c>
    </row>
    <row r="249" spans="1:17" ht="30" customHeight="1" x14ac:dyDescent="0.15">
      <c r="A249" s="318"/>
      <c r="B249" s="328"/>
      <c r="C249" s="348" t="s">
        <v>317</v>
      </c>
      <c r="D249" s="306" t="s">
        <v>447</v>
      </c>
      <c r="E249" s="306" t="s">
        <v>318</v>
      </c>
      <c r="F249" s="328"/>
      <c r="G249" s="328"/>
      <c r="H249" s="313"/>
      <c r="I249" s="362"/>
      <c r="J249" s="34" t="s">
        <v>1042</v>
      </c>
      <c r="K249" s="3"/>
      <c r="L249" s="3"/>
      <c r="M249" s="3"/>
      <c r="N249" s="45">
        <v>1201</v>
      </c>
      <c r="O249" s="3"/>
      <c r="P249" s="3" t="s">
        <v>1037</v>
      </c>
      <c r="Q249" s="190"/>
    </row>
    <row r="250" spans="1:17" ht="30" customHeight="1" x14ac:dyDescent="0.15">
      <c r="A250" s="318"/>
      <c r="B250" s="328"/>
      <c r="C250" s="341"/>
      <c r="D250" s="327"/>
      <c r="E250" s="327"/>
      <c r="F250" s="328"/>
      <c r="G250" s="328"/>
      <c r="H250" s="313"/>
      <c r="I250" s="362"/>
      <c r="J250" s="258" t="s">
        <v>1085</v>
      </c>
      <c r="K250" s="257"/>
      <c r="L250" s="257"/>
      <c r="M250" s="257"/>
      <c r="N250" s="259">
        <v>1012</v>
      </c>
      <c r="O250" s="257"/>
      <c r="P250" s="257" t="s">
        <v>60</v>
      </c>
      <c r="Q250" s="190"/>
    </row>
    <row r="251" spans="1:17" ht="30" customHeight="1" x14ac:dyDescent="0.15">
      <c r="A251" s="318"/>
      <c r="B251" s="328"/>
      <c r="C251" s="341"/>
      <c r="D251" s="327"/>
      <c r="E251" s="327"/>
      <c r="F251" s="328"/>
      <c r="G251" s="328"/>
      <c r="H251" s="313"/>
      <c r="I251" s="362"/>
      <c r="J251" s="34" t="s">
        <v>1062</v>
      </c>
      <c r="K251" s="3"/>
      <c r="L251" s="3"/>
      <c r="M251" s="3"/>
      <c r="N251" s="45"/>
      <c r="O251" s="3"/>
      <c r="P251" s="3" t="s">
        <v>1063</v>
      </c>
      <c r="Q251" s="190"/>
    </row>
    <row r="252" spans="1:17" ht="30" customHeight="1" x14ac:dyDescent="0.15">
      <c r="A252" s="318"/>
      <c r="B252" s="328"/>
      <c r="C252" s="341"/>
      <c r="D252" s="327"/>
      <c r="E252" s="327"/>
      <c r="F252" s="328"/>
      <c r="G252" s="328"/>
      <c r="H252" s="313"/>
      <c r="I252" s="362"/>
      <c r="J252" s="34" t="s">
        <v>1050</v>
      </c>
      <c r="K252" s="3"/>
      <c r="L252" s="3"/>
      <c r="M252" s="3"/>
      <c r="N252" s="45">
        <v>224</v>
      </c>
      <c r="O252" s="3"/>
      <c r="P252" s="3" t="s">
        <v>1037</v>
      </c>
      <c r="Q252" s="190"/>
    </row>
    <row r="253" spans="1:17" ht="30" customHeight="1" x14ac:dyDescent="0.15">
      <c r="A253" s="318"/>
      <c r="B253" s="328"/>
      <c r="C253" s="341"/>
      <c r="D253" s="327"/>
      <c r="E253" s="327"/>
      <c r="F253" s="328"/>
      <c r="G253" s="328"/>
      <c r="H253" s="313"/>
      <c r="I253" s="362"/>
      <c r="J253" s="258" t="s">
        <v>580</v>
      </c>
      <c r="K253" s="257"/>
      <c r="L253" s="257"/>
      <c r="M253" s="257"/>
      <c r="N253" s="259" t="s">
        <v>1084</v>
      </c>
      <c r="O253" s="257"/>
      <c r="P253" s="257"/>
      <c r="Q253" s="190"/>
    </row>
    <row r="254" spans="1:17" ht="30" customHeight="1" thickBot="1" x14ac:dyDescent="0.2">
      <c r="A254" s="324"/>
      <c r="B254" s="329"/>
      <c r="C254" s="430"/>
      <c r="D254" s="329"/>
      <c r="E254" s="329"/>
      <c r="F254" s="329"/>
      <c r="G254" s="329"/>
      <c r="H254" s="314"/>
      <c r="I254" s="353"/>
      <c r="J254" s="32" t="s">
        <v>580</v>
      </c>
      <c r="K254" s="11"/>
      <c r="L254" s="11"/>
      <c r="M254" s="11"/>
      <c r="N254" s="12">
        <v>1285</v>
      </c>
      <c r="O254" s="11"/>
      <c r="P254" s="11" t="s">
        <v>60</v>
      </c>
      <c r="Q254" s="162"/>
    </row>
    <row r="255" spans="1:17" ht="30" customHeight="1" x14ac:dyDescent="0.15">
      <c r="A255" s="316" t="s">
        <v>698</v>
      </c>
      <c r="B255" s="310" t="s">
        <v>8</v>
      </c>
      <c r="C255" s="9" t="s">
        <v>69</v>
      </c>
      <c r="D255" s="9" t="s">
        <v>697</v>
      </c>
      <c r="E255" s="9" t="s">
        <v>702</v>
      </c>
      <c r="F255" s="321" t="s">
        <v>121</v>
      </c>
      <c r="G255" s="9" t="s">
        <v>703</v>
      </c>
      <c r="H255" s="107" t="s">
        <v>704</v>
      </c>
      <c r="I255" s="354" t="s">
        <v>701</v>
      </c>
      <c r="J255" s="356" t="s">
        <v>861</v>
      </c>
      <c r="K255" s="400" t="s">
        <v>719</v>
      </c>
      <c r="L255" s="8"/>
      <c r="M255" s="8"/>
      <c r="N255" s="367"/>
      <c r="O255" s="310"/>
      <c r="P255" s="310" t="s">
        <v>865</v>
      </c>
      <c r="Q255" s="498"/>
    </row>
    <row r="256" spans="1:17" ht="30" customHeight="1" thickBot="1" x14ac:dyDescent="0.2">
      <c r="A256" s="425"/>
      <c r="B256" s="309"/>
      <c r="C256" s="11" t="s">
        <v>699</v>
      </c>
      <c r="D256" s="11" t="s">
        <v>705</v>
      </c>
      <c r="E256" s="11" t="s">
        <v>706</v>
      </c>
      <c r="F256" s="339"/>
      <c r="G256" s="11" t="s">
        <v>707</v>
      </c>
      <c r="H256" s="109">
        <v>1903.4</v>
      </c>
      <c r="I256" s="469"/>
      <c r="J256" s="359"/>
      <c r="K256" s="401"/>
      <c r="L256" s="58"/>
      <c r="M256" s="58"/>
      <c r="N256" s="309"/>
      <c r="O256" s="309"/>
      <c r="P256" s="309"/>
      <c r="Q256" s="499"/>
    </row>
    <row r="257" spans="1:17" ht="20.25" customHeight="1" x14ac:dyDescent="0.15">
      <c r="A257" s="325" t="s">
        <v>70</v>
      </c>
      <c r="B257" s="321" t="s">
        <v>8</v>
      </c>
      <c r="C257" s="330" t="s">
        <v>69</v>
      </c>
      <c r="D257" s="310" t="s">
        <v>720</v>
      </c>
      <c r="E257" s="321" t="s">
        <v>120</v>
      </c>
      <c r="F257" s="321" t="s">
        <v>121</v>
      </c>
      <c r="G257" s="310" t="s">
        <v>262</v>
      </c>
      <c r="H257" s="364" t="s">
        <v>264</v>
      </c>
      <c r="I257" s="91"/>
      <c r="J257" s="31" t="s">
        <v>43</v>
      </c>
      <c r="K257" s="9"/>
      <c r="L257" s="343" t="s">
        <v>719</v>
      </c>
      <c r="M257" s="9"/>
      <c r="N257" s="379">
        <v>1204</v>
      </c>
      <c r="O257" s="321" t="s">
        <v>639</v>
      </c>
      <c r="P257" s="9" t="s">
        <v>60</v>
      </c>
      <c r="Q257" s="159"/>
    </row>
    <row r="258" spans="1:17" ht="28.5" x14ac:dyDescent="0.15">
      <c r="A258" s="452"/>
      <c r="B258" s="335"/>
      <c r="C258" s="341"/>
      <c r="D258" s="327"/>
      <c r="E258" s="335"/>
      <c r="F258" s="335"/>
      <c r="G258" s="327"/>
      <c r="H258" s="377"/>
      <c r="I258" s="92" t="s">
        <v>700</v>
      </c>
      <c r="J258" s="33" t="s">
        <v>12</v>
      </c>
      <c r="K258" s="2"/>
      <c r="L258" s="344"/>
      <c r="M258" s="2"/>
      <c r="N258" s="408"/>
      <c r="O258" s="335"/>
      <c r="P258" s="2" t="s">
        <v>153</v>
      </c>
      <c r="Q258" s="168"/>
    </row>
    <row r="259" spans="1:17" ht="20.100000000000001" customHeight="1" x14ac:dyDescent="0.15">
      <c r="A259" s="452"/>
      <c r="B259" s="335"/>
      <c r="C259" s="341"/>
      <c r="D259" s="327"/>
      <c r="E259" s="335"/>
      <c r="F259" s="335"/>
      <c r="G259" s="327"/>
      <c r="H259" s="377"/>
      <c r="I259" s="92"/>
      <c r="J259" s="33" t="s">
        <v>1028</v>
      </c>
      <c r="K259" s="2"/>
      <c r="L259" s="72"/>
      <c r="M259" s="2"/>
      <c r="N259" s="7">
        <v>708</v>
      </c>
      <c r="O259" s="41"/>
      <c r="P259" s="191" t="s">
        <v>1029</v>
      </c>
      <c r="Q259" s="168"/>
    </row>
    <row r="260" spans="1:17" ht="39.950000000000003" customHeight="1" x14ac:dyDescent="0.15">
      <c r="A260" s="452"/>
      <c r="B260" s="335"/>
      <c r="C260" s="506"/>
      <c r="D260" s="332"/>
      <c r="E260" s="335"/>
      <c r="F260" s="335"/>
      <c r="G260" s="332"/>
      <c r="H260" s="503"/>
      <c r="I260" s="92" t="s">
        <v>1034</v>
      </c>
      <c r="J260" s="33" t="s">
        <v>1053</v>
      </c>
      <c r="K260" s="2"/>
      <c r="L260" s="72"/>
      <c r="M260" s="2"/>
      <c r="N260" s="7">
        <v>3013</v>
      </c>
      <c r="O260" s="41"/>
      <c r="P260" s="2" t="s">
        <v>1054</v>
      </c>
      <c r="Q260" s="168"/>
    </row>
    <row r="261" spans="1:17" ht="30" customHeight="1" x14ac:dyDescent="0.15">
      <c r="A261" s="452"/>
      <c r="B261" s="335"/>
      <c r="C261" s="388" t="s">
        <v>448</v>
      </c>
      <c r="D261" s="338" t="s">
        <v>449</v>
      </c>
      <c r="E261" s="335"/>
      <c r="F261" s="335"/>
      <c r="G261" s="338" t="s">
        <v>450</v>
      </c>
      <c r="H261" s="374" t="s">
        <v>451</v>
      </c>
      <c r="I261" s="92" t="s">
        <v>618</v>
      </c>
      <c r="J261" s="33" t="s">
        <v>85</v>
      </c>
      <c r="K261" s="2"/>
      <c r="L261" s="72"/>
      <c r="M261" s="2"/>
      <c r="N261" s="7">
        <v>12</v>
      </c>
      <c r="O261" s="41"/>
      <c r="P261" s="2" t="s">
        <v>970</v>
      </c>
      <c r="Q261" s="168"/>
    </row>
    <row r="262" spans="1:17" ht="39.950000000000003" customHeight="1" x14ac:dyDescent="0.15">
      <c r="A262" s="452"/>
      <c r="B262" s="335"/>
      <c r="C262" s="335"/>
      <c r="D262" s="335"/>
      <c r="E262" s="335"/>
      <c r="F262" s="335"/>
      <c r="G262" s="335"/>
      <c r="H262" s="375"/>
      <c r="I262" s="92" t="s">
        <v>9</v>
      </c>
      <c r="J262" s="33" t="s">
        <v>88</v>
      </c>
      <c r="K262" s="2"/>
      <c r="L262" s="72" t="s">
        <v>719</v>
      </c>
      <c r="M262" s="2"/>
      <c r="N262" s="7" t="s">
        <v>24</v>
      </c>
      <c r="O262" s="2"/>
      <c r="P262" s="2" t="s">
        <v>1022</v>
      </c>
      <c r="Q262" s="180" t="str">
        <f>HYPERLINK("http://www.noushofumiko.com/hanasaka-yoshino.jpg")</f>
        <v>http://www.noushofumiko.com/hanasaka-yoshino.jpg</v>
      </c>
    </row>
    <row r="263" spans="1:17" ht="39.950000000000003" customHeight="1" thickBot="1" x14ac:dyDescent="0.2">
      <c r="A263" s="451"/>
      <c r="B263" s="339"/>
      <c r="C263" s="339"/>
      <c r="D263" s="339"/>
      <c r="E263" s="339"/>
      <c r="F263" s="339"/>
      <c r="G263" s="339"/>
      <c r="H263" s="376"/>
      <c r="I263" s="93" t="s">
        <v>9</v>
      </c>
      <c r="J263" s="32" t="s">
        <v>1019</v>
      </c>
      <c r="K263" s="11"/>
      <c r="L263" s="71" t="s">
        <v>1023</v>
      </c>
      <c r="M263" s="11"/>
      <c r="N263" s="12" t="s">
        <v>24</v>
      </c>
      <c r="O263" s="11"/>
      <c r="P263" s="11" t="s">
        <v>1024</v>
      </c>
      <c r="Q263" s="158" t="str">
        <f>HYPERLINK("http://www.noushofumiko.com/hanasaka-yoshino2.jpg")</f>
        <v>http://www.noushofumiko.com/hanasaka-yoshino2.jpg</v>
      </c>
    </row>
    <row r="264" spans="1:17" ht="50.1" customHeight="1" thickBot="1" x14ac:dyDescent="0.2">
      <c r="A264" s="16" t="s">
        <v>848</v>
      </c>
      <c r="B264" s="17" t="s">
        <v>618</v>
      </c>
      <c r="C264" s="17" t="s">
        <v>848</v>
      </c>
      <c r="D264" s="17" t="s">
        <v>849</v>
      </c>
      <c r="E264" s="17" t="s">
        <v>850</v>
      </c>
      <c r="F264" s="17" t="s">
        <v>851</v>
      </c>
      <c r="G264" s="17" t="s">
        <v>852</v>
      </c>
      <c r="H264" s="106">
        <v>1889.12</v>
      </c>
      <c r="I264" s="90"/>
      <c r="J264" s="82" t="s">
        <v>861</v>
      </c>
      <c r="K264" s="17"/>
      <c r="L264" s="79"/>
      <c r="M264" s="17"/>
      <c r="N264" s="18"/>
      <c r="O264" s="17" t="s">
        <v>824</v>
      </c>
      <c r="P264" s="17" t="s">
        <v>886</v>
      </c>
      <c r="Q264" s="181"/>
    </row>
    <row r="265" spans="1:17" ht="42.75" x14ac:dyDescent="0.15">
      <c r="A265" s="316" t="s">
        <v>139</v>
      </c>
      <c r="B265" s="310" t="s">
        <v>8</v>
      </c>
      <c r="C265" s="9" t="s">
        <v>452</v>
      </c>
      <c r="D265" s="9" t="s">
        <v>454</v>
      </c>
      <c r="E265" s="44"/>
      <c r="F265" s="44"/>
      <c r="G265" s="310" t="s">
        <v>455</v>
      </c>
      <c r="H265" s="312">
        <v>1910.7</v>
      </c>
      <c r="I265" s="91" t="s">
        <v>9</v>
      </c>
      <c r="J265" s="31" t="s">
        <v>12</v>
      </c>
      <c r="K265" s="9"/>
      <c r="L265" s="70" t="s">
        <v>719</v>
      </c>
      <c r="M265" s="9"/>
      <c r="N265" s="14">
        <v>1952</v>
      </c>
      <c r="O265" s="9" t="s">
        <v>678</v>
      </c>
      <c r="P265" s="9" t="s">
        <v>159</v>
      </c>
      <c r="Q265" s="159"/>
    </row>
    <row r="266" spans="1:17" ht="38.25" customHeight="1" x14ac:dyDescent="0.15">
      <c r="A266" s="317"/>
      <c r="B266" s="327"/>
      <c r="C266" s="308" t="s">
        <v>453</v>
      </c>
      <c r="D266" s="306" t="s">
        <v>456</v>
      </c>
      <c r="E266" s="306" t="s">
        <v>457</v>
      </c>
      <c r="F266" s="306" t="s">
        <v>395</v>
      </c>
      <c r="G266" s="327"/>
      <c r="H266" s="433"/>
      <c r="I266" s="293"/>
      <c r="J266" s="292" t="s">
        <v>1096</v>
      </c>
      <c r="K266" s="289"/>
      <c r="L266" s="295"/>
      <c r="M266" s="289"/>
      <c r="N266" s="294">
        <v>237</v>
      </c>
      <c r="O266" s="289"/>
      <c r="P266" s="289" t="s">
        <v>1098</v>
      </c>
      <c r="Q266" s="296"/>
    </row>
    <row r="267" spans="1:17" ht="38.25" customHeight="1" thickBot="1" x14ac:dyDescent="0.2">
      <c r="A267" s="320"/>
      <c r="B267" s="334"/>
      <c r="C267" s="309"/>
      <c r="D267" s="307"/>
      <c r="E267" s="307"/>
      <c r="F267" s="307"/>
      <c r="G267" s="329"/>
      <c r="H267" s="314"/>
      <c r="I267" s="298"/>
      <c r="J267" s="32" t="s">
        <v>25</v>
      </c>
      <c r="K267" s="290"/>
      <c r="L267" s="299" t="s">
        <v>719</v>
      </c>
      <c r="M267" s="290"/>
      <c r="N267" s="12">
        <v>757</v>
      </c>
      <c r="O267" s="290"/>
      <c r="P267" s="290" t="s">
        <v>141</v>
      </c>
      <c r="Q267" s="158" t="str">
        <f>HYPERLINK("http://www.noushofumiko.com/hahanokokoro-hikoki.JPG")</f>
        <v>http://www.noushofumiko.com/hahanokokoro-hikoki.JPG</v>
      </c>
    </row>
    <row r="268" spans="1:17" ht="34.5" customHeight="1" x14ac:dyDescent="0.15">
      <c r="A268" s="316" t="s">
        <v>94</v>
      </c>
      <c r="B268" s="310" t="s">
        <v>8</v>
      </c>
      <c r="C268" s="8" t="s">
        <v>459</v>
      </c>
      <c r="D268" s="8" t="s">
        <v>464</v>
      </c>
      <c r="E268" s="8" t="s">
        <v>460</v>
      </c>
      <c r="F268" s="8" t="s">
        <v>461</v>
      </c>
      <c r="G268" s="8" t="s">
        <v>462</v>
      </c>
      <c r="H268" s="102">
        <v>1903.4</v>
      </c>
      <c r="I268" s="91"/>
      <c r="J268" s="31" t="s">
        <v>45</v>
      </c>
      <c r="K268" s="9"/>
      <c r="L268" s="9"/>
      <c r="M268" s="9"/>
      <c r="N268" s="14">
        <v>1603</v>
      </c>
      <c r="O268" s="9" t="s">
        <v>676</v>
      </c>
      <c r="P268" s="9" t="s">
        <v>161</v>
      </c>
      <c r="Q268" s="159"/>
    </row>
    <row r="269" spans="1:17" ht="38.25" customHeight="1" thickBot="1" x14ac:dyDescent="0.2">
      <c r="A269" s="320"/>
      <c r="B269" s="334"/>
      <c r="C269" s="43" t="s">
        <v>463</v>
      </c>
      <c r="D269" s="11" t="s">
        <v>465</v>
      </c>
      <c r="E269" s="11" t="s">
        <v>466</v>
      </c>
      <c r="F269" s="11" t="s">
        <v>282</v>
      </c>
      <c r="G269" s="11" t="s">
        <v>467</v>
      </c>
      <c r="H269" s="109">
        <v>1904.5</v>
      </c>
      <c r="I269" s="93" t="s">
        <v>9</v>
      </c>
      <c r="J269" s="32" t="s">
        <v>95</v>
      </c>
      <c r="K269" s="11"/>
      <c r="L269" s="11"/>
      <c r="M269" s="11"/>
      <c r="N269" s="12" t="s">
        <v>24</v>
      </c>
      <c r="O269" s="11"/>
      <c r="P269" s="11" t="s">
        <v>109</v>
      </c>
      <c r="Q269" s="158" t="str">
        <f>HYPERLINK("http://www.noushofumiko.com/harukaze-national.jpg")</f>
        <v>http://www.noushofumiko.com/harukaze-national.jpg</v>
      </c>
    </row>
    <row r="270" spans="1:17" ht="39.950000000000003" customHeight="1" thickBot="1" x14ac:dyDescent="0.2">
      <c r="A270" s="316" t="s">
        <v>958</v>
      </c>
      <c r="B270" s="310" t="s">
        <v>8</v>
      </c>
      <c r="C270" s="9" t="s">
        <v>1007</v>
      </c>
      <c r="D270" s="9" t="s">
        <v>1008</v>
      </c>
      <c r="E270" s="9" t="s">
        <v>1009</v>
      </c>
      <c r="F270" s="9" t="s">
        <v>1010</v>
      </c>
      <c r="G270" s="9"/>
      <c r="H270" s="184"/>
      <c r="I270" s="354" t="s">
        <v>9</v>
      </c>
      <c r="J270" s="358" t="s">
        <v>11</v>
      </c>
      <c r="K270" s="17"/>
      <c r="L270" s="17"/>
      <c r="M270" s="17"/>
      <c r="N270" s="367" t="s">
        <v>1015</v>
      </c>
      <c r="O270" s="403">
        <v>10075</v>
      </c>
      <c r="P270" s="310" t="s">
        <v>1016</v>
      </c>
      <c r="Q270" s="436" t="str">
        <f>HYPERLINK("http://www.noushofumiko.com/piano.jpg")</f>
        <v>http://www.noushofumiko.com/piano.jpg</v>
      </c>
    </row>
    <row r="271" spans="1:17" ht="39.950000000000003" customHeight="1" thickBot="1" x14ac:dyDescent="0.2">
      <c r="A271" s="320"/>
      <c r="B271" s="334"/>
      <c r="C271" s="11" t="s">
        <v>1011</v>
      </c>
      <c r="D271" s="11" t="s">
        <v>1012</v>
      </c>
      <c r="E271" s="11" t="s">
        <v>1013</v>
      </c>
      <c r="F271" s="11" t="s">
        <v>1014</v>
      </c>
      <c r="G271" s="11"/>
      <c r="H271" s="185"/>
      <c r="I271" s="360"/>
      <c r="J271" s="334"/>
      <c r="K271" s="8"/>
      <c r="L271" s="8"/>
      <c r="M271" s="8"/>
      <c r="N271" s="334"/>
      <c r="O271" s="407"/>
      <c r="P271" s="334"/>
      <c r="Q271" s="495"/>
    </row>
    <row r="272" spans="1:17" ht="39.950000000000003" customHeight="1" x14ac:dyDescent="0.15">
      <c r="A272" s="316" t="s">
        <v>71</v>
      </c>
      <c r="B272" s="310" t="s">
        <v>8</v>
      </c>
      <c r="C272" s="9" t="s">
        <v>468</v>
      </c>
      <c r="D272" s="9" t="s">
        <v>470</v>
      </c>
      <c r="E272" s="9" t="s">
        <v>457</v>
      </c>
      <c r="F272" s="9" t="s">
        <v>395</v>
      </c>
      <c r="G272" s="310" t="s">
        <v>471</v>
      </c>
      <c r="H272" s="312">
        <v>1911.5</v>
      </c>
      <c r="I272" s="349" t="s">
        <v>9</v>
      </c>
      <c r="J272" s="346" t="s">
        <v>11</v>
      </c>
      <c r="K272" s="9"/>
      <c r="L272" s="70" t="s">
        <v>719</v>
      </c>
      <c r="M272" s="9"/>
      <c r="N272" s="379">
        <v>1940</v>
      </c>
      <c r="O272" s="321" t="s">
        <v>717</v>
      </c>
      <c r="P272" s="321" t="s">
        <v>123</v>
      </c>
      <c r="Q272" s="473" t="str">
        <f>HYPERLINK("http://www.noushofumiko.com/hinomarunohata-nipp.jpg")</f>
        <v>http://www.noushofumiko.com/hinomarunohata-nipp.jpg</v>
      </c>
    </row>
    <row r="273" spans="1:17" ht="39.950000000000003" customHeight="1" x14ac:dyDescent="0.15">
      <c r="A273" s="318"/>
      <c r="B273" s="328"/>
      <c r="C273" s="2" t="s">
        <v>472</v>
      </c>
      <c r="D273" s="2" t="s">
        <v>473</v>
      </c>
      <c r="E273" s="2"/>
      <c r="F273" s="2"/>
      <c r="G273" s="328"/>
      <c r="H273" s="313"/>
      <c r="I273" s="350"/>
      <c r="J273" s="322"/>
      <c r="K273" s="65"/>
      <c r="L273" s="74" t="s">
        <v>719</v>
      </c>
      <c r="M273" s="65"/>
      <c r="N273" s="322"/>
      <c r="O273" s="322"/>
      <c r="P273" s="322"/>
      <c r="Q273" s="534"/>
    </row>
    <row r="274" spans="1:17" ht="39.950000000000003" customHeight="1" thickBot="1" x14ac:dyDescent="0.2">
      <c r="A274" s="324"/>
      <c r="B274" s="329"/>
      <c r="C274" s="57" t="s">
        <v>469</v>
      </c>
      <c r="D274" s="11" t="s">
        <v>474</v>
      </c>
      <c r="E274" s="11"/>
      <c r="F274" s="11"/>
      <c r="G274" s="329"/>
      <c r="H274" s="314"/>
      <c r="I274" s="351"/>
      <c r="J274" s="323"/>
      <c r="K274" s="26"/>
      <c r="L274" s="75" t="s">
        <v>719</v>
      </c>
      <c r="M274" s="26"/>
      <c r="N274" s="323"/>
      <c r="O274" s="323"/>
      <c r="P274" s="323"/>
      <c r="Q274" s="535"/>
    </row>
    <row r="275" spans="1:17" ht="50.25" customHeight="1" x14ac:dyDescent="0.15">
      <c r="A275" s="316" t="s">
        <v>572</v>
      </c>
      <c r="B275" s="310" t="s">
        <v>8</v>
      </c>
      <c r="C275" s="9" t="s">
        <v>468</v>
      </c>
      <c r="D275" s="9" t="s">
        <v>470</v>
      </c>
      <c r="E275" s="9" t="s">
        <v>457</v>
      </c>
      <c r="F275" s="9" t="s">
        <v>395</v>
      </c>
      <c r="G275" s="310" t="s">
        <v>471</v>
      </c>
      <c r="H275" s="312">
        <v>1911.5</v>
      </c>
      <c r="I275" s="354" t="s">
        <v>9</v>
      </c>
      <c r="J275" s="358" t="s">
        <v>12</v>
      </c>
      <c r="K275" s="8"/>
      <c r="L275" s="8"/>
      <c r="M275" s="8"/>
      <c r="N275" s="367" t="s">
        <v>573</v>
      </c>
      <c r="O275" s="403">
        <v>10228</v>
      </c>
      <c r="P275" s="310" t="s">
        <v>574</v>
      </c>
      <c r="Q275" s="436" t="str">
        <f>HYPERLINK("http://www.noushofumiko.com/hinomarunohata-colu.JPG")</f>
        <v>http://www.noushofumiko.com/hinomarunohata-colu.JPG</v>
      </c>
    </row>
    <row r="276" spans="1:17" ht="50.25" customHeight="1" x14ac:dyDescent="0.15">
      <c r="A276" s="318"/>
      <c r="B276" s="328"/>
      <c r="C276" s="2" t="s">
        <v>472</v>
      </c>
      <c r="D276" s="2" t="s">
        <v>473</v>
      </c>
      <c r="E276" s="2"/>
      <c r="F276" s="2"/>
      <c r="G276" s="328"/>
      <c r="H276" s="313"/>
      <c r="I276" s="363"/>
      <c r="J276" s="333"/>
      <c r="K276" s="63"/>
      <c r="L276" s="63"/>
      <c r="M276" s="63"/>
      <c r="N276" s="333"/>
      <c r="O276" s="500"/>
      <c r="P276" s="333"/>
      <c r="Q276" s="532"/>
    </row>
    <row r="277" spans="1:17" ht="50.25" customHeight="1" thickBot="1" x14ac:dyDescent="0.2">
      <c r="A277" s="324"/>
      <c r="B277" s="329"/>
      <c r="C277" s="11" t="s">
        <v>333</v>
      </c>
      <c r="D277" s="11" t="s">
        <v>577</v>
      </c>
      <c r="E277" s="11"/>
      <c r="F277" s="11"/>
      <c r="G277" s="329"/>
      <c r="H277" s="314"/>
      <c r="I277" s="360"/>
      <c r="J277" s="334"/>
      <c r="K277" s="59"/>
      <c r="L277" s="59"/>
      <c r="M277" s="59"/>
      <c r="N277" s="334"/>
      <c r="O277" s="439"/>
      <c r="P277" s="334"/>
      <c r="Q277" s="533"/>
    </row>
    <row r="278" spans="1:17" ht="39.950000000000003" customHeight="1" x14ac:dyDescent="0.15">
      <c r="A278" s="325" t="s">
        <v>72</v>
      </c>
      <c r="B278" s="321" t="s">
        <v>8</v>
      </c>
      <c r="C278" s="55" t="s">
        <v>475</v>
      </c>
      <c r="D278" s="9" t="s">
        <v>478</v>
      </c>
      <c r="E278" s="9"/>
      <c r="F278" s="9"/>
      <c r="G278" s="310" t="s">
        <v>479</v>
      </c>
      <c r="H278" s="312">
        <v>1911.6</v>
      </c>
      <c r="I278" s="354" t="s">
        <v>9</v>
      </c>
      <c r="J278" s="330" t="s">
        <v>45</v>
      </c>
      <c r="K278" s="9"/>
      <c r="L278" s="70" t="s">
        <v>719</v>
      </c>
      <c r="M278" s="9"/>
      <c r="N278" s="310">
        <v>1947</v>
      </c>
      <c r="O278" s="310" t="s">
        <v>717</v>
      </c>
      <c r="P278" s="310" t="s">
        <v>117</v>
      </c>
      <c r="Q278" s="436" t="str">
        <f>HYPERLINK("http://www.noushofumiko.com/hibari-nipp.jpg")</f>
        <v>http://www.noushofumiko.com/hibari-nipp.jpg</v>
      </c>
    </row>
    <row r="279" spans="1:17" ht="39.950000000000003" customHeight="1" x14ac:dyDescent="0.15">
      <c r="A279" s="337"/>
      <c r="B279" s="322"/>
      <c r="C279" s="86" t="s">
        <v>476</v>
      </c>
      <c r="D279" s="2" t="s">
        <v>480</v>
      </c>
      <c r="E279" s="2"/>
      <c r="F279" s="2"/>
      <c r="G279" s="328"/>
      <c r="H279" s="313"/>
      <c r="I279" s="363"/>
      <c r="J279" s="333"/>
      <c r="K279" s="121"/>
      <c r="L279" s="122" t="s">
        <v>719</v>
      </c>
      <c r="M279" s="121"/>
      <c r="N279" s="333"/>
      <c r="O279" s="333"/>
      <c r="P279" s="333"/>
      <c r="Q279" s="483"/>
    </row>
    <row r="280" spans="1:17" ht="50.1" customHeight="1" thickBot="1" x14ac:dyDescent="0.2">
      <c r="A280" s="326"/>
      <c r="B280" s="323"/>
      <c r="C280" s="57" t="s">
        <v>477</v>
      </c>
      <c r="D280" s="11" t="s">
        <v>481</v>
      </c>
      <c r="E280" s="11"/>
      <c r="F280" s="11"/>
      <c r="G280" s="329"/>
      <c r="H280" s="314"/>
      <c r="I280" s="93" t="s">
        <v>938</v>
      </c>
      <c r="J280" s="57" t="s">
        <v>63</v>
      </c>
      <c r="K280" s="26"/>
      <c r="L280" s="75" t="s">
        <v>719</v>
      </c>
      <c r="M280" s="26"/>
      <c r="N280" s="11">
        <v>132</v>
      </c>
      <c r="O280" s="11"/>
      <c r="P280" s="11" t="s">
        <v>939</v>
      </c>
      <c r="Q280" s="162"/>
    </row>
    <row r="281" spans="1:17" ht="50.1" customHeight="1" x14ac:dyDescent="0.15">
      <c r="A281" s="316" t="s">
        <v>73</v>
      </c>
      <c r="B281" s="310" t="s">
        <v>8</v>
      </c>
      <c r="C281" s="8" t="s">
        <v>622</v>
      </c>
      <c r="D281" s="8" t="s">
        <v>625</v>
      </c>
      <c r="E281" s="8" t="s">
        <v>626</v>
      </c>
      <c r="F281" s="8"/>
      <c r="G281" s="8" t="s">
        <v>633</v>
      </c>
      <c r="H281" s="102">
        <v>1910.7</v>
      </c>
      <c r="I281" s="354" t="s">
        <v>9</v>
      </c>
      <c r="J281" s="330" t="s">
        <v>11</v>
      </c>
      <c r="K281" s="8"/>
      <c r="L281" s="8"/>
      <c r="M281" s="8"/>
      <c r="N281" s="367">
        <v>1949</v>
      </c>
      <c r="O281" s="310" t="s">
        <v>717</v>
      </c>
      <c r="P281" s="310" t="s">
        <v>158</v>
      </c>
      <c r="Q281" s="444"/>
    </row>
    <row r="282" spans="1:17" ht="39" customHeight="1" x14ac:dyDescent="0.15">
      <c r="A282" s="319"/>
      <c r="B282" s="333"/>
      <c r="C282" s="2" t="s">
        <v>623</v>
      </c>
      <c r="D282" s="2" t="s">
        <v>627</v>
      </c>
      <c r="E282" s="2"/>
      <c r="F282" s="2"/>
      <c r="G282" s="306" t="s">
        <v>479</v>
      </c>
      <c r="H282" s="373">
        <v>1911.6</v>
      </c>
      <c r="I282" s="363"/>
      <c r="J282" s="333"/>
      <c r="K282" s="63"/>
      <c r="L282" s="63"/>
      <c r="M282" s="63"/>
      <c r="N282" s="333"/>
      <c r="O282" s="327"/>
      <c r="P282" s="333"/>
      <c r="Q282" s="483"/>
    </row>
    <row r="283" spans="1:17" ht="39" customHeight="1" thickBot="1" x14ac:dyDescent="0.2">
      <c r="A283" s="320"/>
      <c r="B283" s="334"/>
      <c r="C283" s="87" t="s">
        <v>624</v>
      </c>
      <c r="D283" s="15" t="s">
        <v>628</v>
      </c>
      <c r="E283" s="15"/>
      <c r="F283" s="15"/>
      <c r="G283" s="329"/>
      <c r="H283" s="314"/>
      <c r="I283" s="360"/>
      <c r="J283" s="334"/>
      <c r="K283" s="59"/>
      <c r="L283" s="69" t="s">
        <v>719</v>
      </c>
      <c r="M283" s="59"/>
      <c r="N283" s="334"/>
      <c r="O283" s="307"/>
      <c r="P283" s="334"/>
      <c r="Q283" s="445"/>
    </row>
    <row r="284" spans="1:17" ht="53.25" customHeight="1" thickBot="1" x14ac:dyDescent="0.2">
      <c r="A284" s="16" t="s">
        <v>134</v>
      </c>
      <c r="B284" s="17" t="s">
        <v>8</v>
      </c>
      <c r="C284" s="17" t="s">
        <v>482</v>
      </c>
      <c r="D284" s="17" t="s">
        <v>483</v>
      </c>
      <c r="E284" s="17" t="s">
        <v>460</v>
      </c>
      <c r="F284" s="17" t="s">
        <v>322</v>
      </c>
      <c r="G284" s="17"/>
      <c r="H284" s="106">
        <v>1894</v>
      </c>
      <c r="I284" s="90"/>
      <c r="J284" s="30" t="s">
        <v>86</v>
      </c>
      <c r="K284" s="17"/>
      <c r="L284" s="17"/>
      <c r="M284" s="79" t="s">
        <v>719</v>
      </c>
      <c r="N284" s="18" t="s">
        <v>135</v>
      </c>
      <c r="O284" s="17"/>
      <c r="P284" s="17" t="s">
        <v>136</v>
      </c>
      <c r="Q284" s="174" t="str">
        <f>HYPERLINK("http://www.noushofumiko.com/fujin.JPG")</f>
        <v>http://www.noushofumiko.com/fujin.JPG</v>
      </c>
    </row>
    <row r="285" spans="1:17" ht="30" customHeight="1" x14ac:dyDescent="0.15">
      <c r="A285" s="316" t="s">
        <v>839</v>
      </c>
      <c r="B285" s="310" t="s">
        <v>618</v>
      </c>
      <c r="C285" s="9" t="s">
        <v>840</v>
      </c>
      <c r="D285" s="9"/>
      <c r="E285" s="9"/>
      <c r="F285" s="9"/>
      <c r="G285" s="9"/>
      <c r="H285" s="107"/>
      <c r="I285" s="354"/>
      <c r="J285" s="356" t="s">
        <v>861</v>
      </c>
      <c r="K285" s="8"/>
      <c r="L285" s="310"/>
      <c r="M285" s="400"/>
      <c r="N285" s="367"/>
      <c r="O285" s="310" t="s">
        <v>824</v>
      </c>
      <c r="P285" s="310" t="s">
        <v>886</v>
      </c>
      <c r="Q285" s="444"/>
    </row>
    <row r="286" spans="1:17" ht="30" customHeight="1" thickBot="1" x14ac:dyDescent="0.2">
      <c r="A286" s="320"/>
      <c r="B286" s="334"/>
      <c r="C286" s="11" t="s">
        <v>841</v>
      </c>
      <c r="D286" s="11"/>
      <c r="E286" s="11"/>
      <c r="F286" s="11"/>
      <c r="G286" s="11"/>
      <c r="H286" s="109"/>
      <c r="I286" s="360"/>
      <c r="J286" s="372"/>
      <c r="K286" s="59"/>
      <c r="L286" s="334"/>
      <c r="M286" s="334"/>
      <c r="N286" s="334"/>
      <c r="O286" s="334"/>
      <c r="P286" s="334"/>
      <c r="Q286" s="482"/>
    </row>
    <row r="287" spans="1:17" ht="39.950000000000003" customHeight="1" x14ac:dyDescent="0.15">
      <c r="A287" s="316" t="s">
        <v>166</v>
      </c>
      <c r="B287" s="310" t="s">
        <v>8</v>
      </c>
      <c r="C287" s="9" t="s">
        <v>586</v>
      </c>
      <c r="D287" s="9" t="s">
        <v>602</v>
      </c>
      <c r="E287" s="9" t="s">
        <v>603</v>
      </c>
      <c r="F287" s="9" t="s">
        <v>92</v>
      </c>
      <c r="G287" s="9" t="s">
        <v>604</v>
      </c>
      <c r="H287" s="107" t="s">
        <v>605</v>
      </c>
      <c r="I287" s="91"/>
      <c r="J287" s="346" t="s">
        <v>167</v>
      </c>
      <c r="K287" s="9"/>
      <c r="L287" s="9"/>
      <c r="M287" s="9"/>
      <c r="N287" s="379">
        <v>1604</v>
      </c>
      <c r="O287" s="310" t="s">
        <v>676</v>
      </c>
      <c r="P287" s="310" t="s">
        <v>168</v>
      </c>
      <c r="Q287" s="436" t="str">
        <f>HYPERLINK("http://www.noushofumiko.com/benkei.JPG")</f>
        <v>http://www.noushofumiko.com/benkei.JPG</v>
      </c>
    </row>
    <row r="288" spans="1:17" ht="30" customHeight="1" x14ac:dyDescent="0.15">
      <c r="A288" s="319"/>
      <c r="B288" s="333"/>
      <c r="C288" s="2" t="s">
        <v>587</v>
      </c>
      <c r="D288" s="2" t="s">
        <v>608</v>
      </c>
      <c r="E288" s="2" t="s">
        <v>609</v>
      </c>
      <c r="F288" s="2" t="s">
        <v>610</v>
      </c>
      <c r="G288" s="306" t="s">
        <v>606</v>
      </c>
      <c r="H288" s="504" t="s">
        <v>607</v>
      </c>
      <c r="I288" s="92"/>
      <c r="J288" s="322"/>
      <c r="K288" s="65"/>
      <c r="L288" s="65"/>
      <c r="M288" s="65"/>
      <c r="N288" s="322"/>
      <c r="O288" s="328"/>
      <c r="P288" s="333"/>
      <c r="Q288" s="532"/>
    </row>
    <row r="289" spans="1:17" ht="31.5" customHeight="1" thickBot="1" x14ac:dyDescent="0.2">
      <c r="A289" s="320"/>
      <c r="B289" s="334"/>
      <c r="C289" s="11" t="s">
        <v>248</v>
      </c>
      <c r="D289" s="11" t="s">
        <v>611</v>
      </c>
      <c r="E289" s="11" t="s">
        <v>612</v>
      </c>
      <c r="F289" s="11" t="s">
        <v>121</v>
      </c>
      <c r="G289" s="329"/>
      <c r="H289" s="314"/>
      <c r="I289" s="93"/>
      <c r="J289" s="323"/>
      <c r="K289" s="26"/>
      <c r="L289" s="26"/>
      <c r="M289" s="26"/>
      <c r="N289" s="323"/>
      <c r="O289" s="329"/>
      <c r="P289" s="334"/>
      <c r="Q289" s="533"/>
    </row>
    <row r="290" spans="1:17" ht="30" customHeight="1" x14ac:dyDescent="0.15">
      <c r="A290" s="316" t="s">
        <v>74</v>
      </c>
      <c r="B290" s="310" t="s">
        <v>8</v>
      </c>
      <c r="C290" s="55" t="s">
        <v>484</v>
      </c>
      <c r="D290" s="9" t="s">
        <v>486</v>
      </c>
      <c r="E290" s="9" t="s">
        <v>314</v>
      </c>
      <c r="F290" s="9" t="s">
        <v>314</v>
      </c>
      <c r="G290" s="310" t="s">
        <v>487</v>
      </c>
      <c r="H290" s="312" t="s">
        <v>488</v>
      </c>
      <c r="I290" s="96"/>
      <c r="J290" s="56" t="s">
        <v>1036</v>
      </c>
      <c r="K290" s="8"/>
      <c r="L290" s="47" t="s">
        <v>1023</v>
      </c>
      <c r="M290" s="8"/>
      <c r="N290" s="8">
        <v>1201</v>
      </c>
      <c r="O290" s="8"/>
      <c r="P290" s="8" t="s">
        <v>1037</v>
      </c>
      <c r="Q290" s="192"/>
    </row>
    <row r="291" spans="1:17" ht="39.950000000000003" customHeight="1" x14ac:dyDescent="0.15">
      <c r="A291" s="318"/>
      <c r="B291" s="327"/>
      <c r="C291" s="306" t="s">
        <v>485</v>
      </c>
      <c r="D291" s="306" t="s">
        <v>489</v>
      </c>
      <c r="E291" s="306" t="s">
        <v>879</v>
      </c>
      <c r="F291" s="306" t="s">
        <v>490</v>
      </c>
      <c r="G291" s="328"/>
      <c r="H291" s="313"/>
      <c r="I291" s="92" t="s">
        <v>1034</v>
      </c>
      <c r="J291" s="86" t="s">
        <v>1035</v>
      </c>
      <c r="K291" s="3"/>
      <c r="L291" s="422" t="s">
        <v>719</v>
      </c>
      <c r="M291" s="2"/>
      <c r="N291" s="2">
        <v>1201</v>
      </c>
      <c r="O291" s="2" t="s">
        <v>639</v>
      </c>
      <c r="P291" s="2" t="s">
        <v>127</v>
      </c>
      <c r="Q291" s="194" t="str">
        <f>HYPERLINK("http://www.noushofumiko.com/houhokekyo-nipp.jpg")</f>
        <v>http://www.noushofumiko.com/houhokekyo-nipp.jpg</v>
      </c>
    </row>
    <row r="292" spans="1:17" ht="39.950000000000003" customHeight="1" x14ac:dyDescent="0.15">
      <c r="A292" s="318"/>
      <c r="B292" s="327"/>
      <c r="C292" s="327"/>
      <c r="D292" s="327"/>
      <c r="E292" s="327"/>
      <c r="F292" s="327"/>
      <c r="G292" s="328"/>
      <c r="H292" s="313"/>
      <c r="I292" s="92" t="s">
        <v>1034</v>
      </c>
      <c r="J292" s="193" t="s">
        <v>18</v>
      </c>
      <c r="K292" s="5"/>
      <c r="L292" s="423"/>
      <c r="M292" s="61"/>
      <c r="N292" s="61">
        <v>1487</v>
      </c>
      <c r="O292" s="61"/>
      <c r="P292" s="61" t="s">
        <v>1071</v>
      </c>
      <c r="Q292" s="211"/>
    </row>
    <row r="293" spans="1:17" ht="30" customHeight="1" x14ac:dyDescent="0.15">
      <c r="A293" s="318"/>
      <c r="B293" s="327"/>
      <c r="C293" s="328"/>
      <c r="D293" s="328"/>
      <c r="E293" s="328"/>
      <c r="F293" s="328"/>
      <c r="G293" s="328"/>
      <c r="H293" s="313"/>
      <c r="I293" s="195"/>
      <c r="J293" s="193" t="s">
        <v>581</v>
      </c>
      <c r="K293" s="61"/>
      <c r="L293" s="443"/>
      <c r="M293" s="61"/>
      <c r="N293" s="61">
        <v>1349</v>
      </c>
      <c r="O293" s="61"/>
      <c r="P293" s="61" t="s">
        <v>60</v>
      </c>
      <c r="Q293" s="196"/>
    </row>
    <row r="294" spans="1:17" ht="39.950000000000003" customHeight="1" x14ac:dyDescent="0.15">
      <c r="A294" s="543"/>
      <c r="B294" s="327"/>
      <c r="C294" s="311"/>
      <c r="D294" s="311"/>
      <c r="E294" s="311"/>
      <c r="F294" s="311"/>
      <c r="G294" s="328"/>
      <c r="H294" s="313"/>
      <c r="I294" s="352" t="s">
        <v>9</v>
      </c>
      <c r="J294" s="86" t="s">
        <v>88</v>
      </c>
      <c r="K294" s="2"/>
      <c r="L294" s="197"/>
      <c r="M294" s="2"/>
      <c r="N294" s="7" t="s">
        <v>24</v>
      </c>
      <c r="O294" s="2"/>
      <c r="P294" s="2" t="s">
        <v>990</v>
      </c>
      <c r="Q294" s="198" t="str">
        <f>HYPERLINK("http://www.noushofumiko.com/houhokekyo-yoshino.jpg")</f>
        <v>http://www.noushofumiko.com/houhokekyo-yoshino.jpg</v>
      </c>
    </row>
    <row r="295" spans="1:17" ht="29.25" thickBot="1" x14ac:dyDescent="0.2">
      <c r="A295" s="22" t="s">
        <v>79</v>
      </c>
      <c r="B295" s="307"/>
      <c r="C295" s="57" t="s">
        <v>256</v>
      </c>
      <c r="D295" s="11" t="s">
        <v>491</v>
      </c>
      <c r="E295" s="11" t="s">
        <v>313</v>
      </c>
      <c r="F295" s="11" t="s">
        <v>314</v>
      </c>
      <c r="G295" s="329"/>
      <c r="H295" s="314"/>
      <c r="I295" s="509"/>
      <c r="J295" s="32" t="s">
        <v>80</v>
      </c>
      <c r="K295" s="11"/>
      <c r="L295" s="71" t="s">
        <v>719</v>
      </c>
      <c r="M295" s="11"/>
      <c r="N295" s="12">
        <v>460</v>
      </c>
      <c r="O295" s="11"/>
      <c r="P295" s="11" t="s">
        <v>29</v>
      </c>
      <c r="Q295" s="166"/>
    </row>
    <row r="296" spans="1:17" ht="20.100000000000001" customHeight="1" thickBot="1" x14ac:dyDescent="0.2">
      <c r="A296" s="16" t="s">
        <v>75</v>
      </c>
      <c r="B296" s="17" t="s">
        <v>8</v>
      </c>
      <c r="C296" s="17"/>
      <c r="D296" s="17"/>
      <c r="E296" s="17"/>
      <c r="F296" s="17"/>
      <c r="G296" s="17"/>
      <c r="H296" s="106"/>
      <c r="I296" s="90"/>
      <c r="J296" s="29" t="s">
        <v>76</v>
      </c>
      <c r="K296" s="17"/>
      <c r="L296" s="17"/>
      <c r="M296" s="17"/>
      <c r="N296" s="18" t="s">
        <v>77</v>
      </c>
      <c r="O296" s="17"/>
      <c r="P296" s="17"/>
      <c r="Q296" s="151"/>
    </row>
    <row r="297" spans="1:17" ht="60" customHeight="1" x14ac:dyDescent="0.15">
      <c r="A297" s="316" t="s">
        <v>75</v>
      </c>
      <c r="B297" s="310" t="s">
        <v>898</v>
      </c>
      <c r="C297" s="310" t="s">
        <v>75</v>
      </c>
      <c r="D297" s="310" t="s">
        <v>492</v>
      </c>
      <c r="E297" s="310" t="s">
        <v>933</v>
      </c>
      <c r="F297" s="310" t="s">
        <v>934</v>
      </c>
      <c r="G297" s="310" t="s">
        <v>936</v>
      </c>
      <c r="H297" s="514" t="s">
        <v>494</v>
      </c>
      <c r="I297" s="91"/>
      <c r="J297" s="31" t="s">
        <v>43</v>
      </c>
      <c r="K297" s="9"/>
      <c r="L297" s="9"/>
      <c r="M297" s="9"/>
      <c r="N297" s="379">
        <v>1212</v>
      </c>
      <c r="O297" s="310" t="s">
        <v>295</v>
      </c>
      <c r="P297" s="9" t="s">
        <v>296</v>
      </c>
      <c r="Q297" s="160"/>
    </row>
    <row r="298" spans="1:17" ht="20.100000000000001" customHeight="1" x14ac:dyDescent="0.15">
      <c r="A298" s="317"/>
      <c r="B298" s="327"/>
      <c r="C298" s="327"/>
      <c r="D298" s="327"/>
      <c r="E298" s="327"/>
      <c r="F298" s="327"/>
      <c r="G298" s="327"/>
      <c r="H298" s="515"/>
      <c r="I298" s="215"/>
      <c r="J298" s="214" t="s">
        <v>76</v>
      </c>
      <c r="K298" s="213"/>
      <c r="L298" s="213"/>
      <c r="M298" s="213"/>
      <c r="N298" s="368"/>
      <c r="O298" s="327"/>
      <c r="P298" s="213" t="s">
        <v>1080</v>
      </c>
      <c r="Q298" s="216"/>
    </row>
    <row r="299" spans="1:17" ht="50.1" customHeight="1" x14ac:dyDescent="0.15">
      <c r="A299" s="317"/>
      <c r="B299" s="327"/>
      <c r="C299" s="327"/>
      <c r="D299" s="327"/>
      <c r="E299" s="327"/>
      <c r="F299" s="327"/>
      <c r="G299" s="327"/>
      <c r="H299" s="515"/>
      <c r="I299" s="94"/>
      <c r="J299" s="34" t="s">
        <v>45</v>
      </c>
      <c r="K299" s="3"/>
      <c r="L299" s="3"/>
      <c r="M299" s="3"/>
      <c r="N299" s="397"/>
      <c r="O299" s="328"/>
      <c r="P299" s="3" t="s">
        <v>147</v>
      </c>
      <c r="Q299" s="157" t="str">
        <f>HYPERLINK("http://www.noushofumiko.com/hotaru-nipp.JPG")</f>
        <v>http://www.noushofumiko.com/hotaru-nipp.JPG</v>
      </c>
    </row>
    <row r="300" spans="1:17" ht="20.100000000000001" customHeight="1" x14ac:dyDescent="0.15">
      <c r="A300" s="317"/>
      <c r="B300" s="327"/>
      <c r="C300" s="327"/>
      <c r="D300" s="327"/>
      <c r="E300" s="327"/>
      <c r="F300" s="327"/>
      <c r="G300" s="327"/>
      <c r="H300" s="515"/>
      <c r="I300" s="94"/>
      <c r="J300" s="34" t="s">
        <v>18</v>
      </c>
      <c r="K300" s="3"/>
      <c r="L300" s="3"/>
      <c r="M300" s="3"/>
      <c r="N300" s="45">
        <v>1654</v>
      </c>
      <c r="O300" s="41"/>
      <c r="P300" s="3" t="s">
        <v>1070</v>
      </c>
      <c r="Q300" s="157"/>
    </row>
    <row r="301" spans="1:17" ht="20.100000000000001" customHeight="1" x14ac:dyDescent="0.15">
      <c r="A301" s="317"/>
      <c r="B301" s="327"/>
      <c r="C301" s="327"/>
      <c r="D301" s="327"/>
      <c r="E301" s="327"/>
      <c r="F301" s="327"/>
      <c r="G301" s="327"/>
      <c r="H301" s="515"/>
      <c r="I301" s="222" t="s">
        <v>93</v>
      </c>
      <c r="J301" s="220" t="s">
        <v>85</v>
      </c>
      <c r="K301" s="218"/>
      <c r="L301" s="218"/>
      <c r="M301" s="218"/>
      <c r="N301" s="226">
        <v>20</v>
      </c>
      <c r="O301" s="219"/>
      <c r="P301" s="218" t="s">
        <v>963</v>
      </c>
      <c r="Q301" s="227"/>
    </row>
    <row r="302" spans="1:17" ht="20.100000000000001" customHeight="1" thickBot="1" x14ac:dyDescent="0.2">
      <c r="A302" s="431"/>
      <c r="B302" s="307"/>
      <c r="C302" s="307"/>
      <c r="D302" s="307"/>
      <c r="E302" s="307"/>
      <c r="F302" s="307"/>
      <c r="G302" s="307"/>
      <c r="H302" s="516"/>
      <c r="I302" s="223"/>
      <c r="J302" s="224" t="s">
        <v>1081</v>
      </c>
      <c r="K302" s="225"/>
      <c r="L302" s="225"/>
      <c r="M302" s="225"/>
      <c r="N302" s="12">
        <v>1654</v>
      </c>
      <c r="O302" s="217"/>
      <c r="P302" s="225" t="s">
        <v>1070</v>
      </c>
      <c r="Q302" s="228"/>
    </row>
    <row r="303" spans="1:17" ht="51" customHeight="1" thickBot="1" x14ac:dyDescent="0.2">
      <c r="A303" s="16" t="s">
        <v>197</v>
      </c>
      <c r="B303" s="17" t="s">
        <v>8</v>
      </c>
      <c r="C303" s="17" t="s">
        <v>197</v>
      </c>
      <c r="D303" s="17" t="s">
        <v>786</v>
      </c>
      <c r="E303" s="17" t="s">
        <v>495</v>
      </c>
      <c r="F303" s="17" t="s">
        <v>935</v>
      </c>
      <c r="G303" s="17" t="s">
        <v>493</v>
      </c>
      <c r="H303" s="132" t="s">
        <v>937</v>
      </c>
      <c r="I303" s="90"/>
      <c r="J303" s="30" t="s">
        <v>86</v>
      </c>
      <c r="K303" s="17"/>
      <c r="L303" s="17"/>
      <c r="M303" s="79" t="s">
        <v>719</v>
      </c>
      <c r="N303" s="18" t="s">
        <v>198</v>
      </c>
      <c r="O303" s="17" t="s">
        <v>1064</v>
      </c>
      <c r="P303" s="17" t="s">
        <v>199</v>
      </c>
      <c r="Q303" s="181"/>
    </row>
    <row r="304" spans="1:17" ht="50.1" customHeight="1" x14ac:dyDescent="0.15">
      <c r="A304" s="316" t="s">
        <v>78</v>
      </c>
      <c r="B304" s="310" t="s">
        <v>8</v>
      </c>
      <c r="C304" s="55" t="s">
        <v>496</v>
      </c>
      <c r="D304" s="9" t="s">
        <v>499</v>
      </c>
      <c r="E304" s="9" t="s">
        <v>120</v>
      </c>
      <c r="F304" s="9" t="s">
        <v>121</v>
      </c>
      <c r="G304" s="9" t="s">
        <v>503</v>
      </c>
      <c r="H304" s="513" t="s">
        <v>500</v>
      </c>
      <c r="I304" s="265"/>
      <c r="J304" s="56" t="s">
        <v>11</v>
      </c>
      <c r="K304" s="8"/>
      <c r="L304" s="70" t="s">
        <v>719</v>
      </c>
      <c r="M304" s="8"/>
      <c r="N304" s="8">
        <v>1207</v>
      </c>
      <c r="O304" s="8" t="s">
        <v>639</v>
      </c>
      <c r="P304" s="8" t="s">
        <v>124</v>
      </c>
      <c r="Q304" s="144" t="str">
        <f>HYPERLINK("http://www.noushofumiko.com/pochi-nipp.jpg")</f>
        <v>http://www.noushofumiko.com/pochi-nipp.jpg</v>
      </c>
    </row>
    <row r="305" spans="1:17" ht="50.1" customHeight="1" x14ac:dyDescent="0.15">
      <c r="A305" s="319"/>
      <c r="B305" s="333"/>
      <c r="C305" s="3" t="s">
        <v>497</v>
      </c>
      <c r="D305" s="3" t="s">
        <v>501</v>
      </c>
      <c r="E305" s="3" t="s">
        <v>120</v>
      </c>
      <c r="F305" s="3" t="s">
        <v>502</v>
      </c>
      <c r="G305" s="3" t="s">
        <v>504</v>
      </c>
      <c r="H305" s="313"/>
      <c r="I305" s="271"/>
      <c r="J305" s="199" t="s">
        <v>968</v>
      </c>
      <c r="K305" s="147"/>
      <c r="L305" s="200"/>
      <c r="M305" s="147"/>
      <c r="N305" s="42">
        <v>14</v>
      </c>
      <c r="O305" s="42"/>
      <c r="P305" s="2" t="s">
        <v>969</v>
      </c>
      <c r="Q305" s="201"/>
    </row>
    <row r="306" spans="1:17" ht="50.1" customHeight="1" x14ac:dyDescent="0.15">
      <c r="A306" s="319"/>
      <c r="B306" s="333"/>
      <c r="C306" s="262"/>
      <c r="D306" s="262"/>
      <c r="E306" s="262"/>
      <c r="F306" s="262"/>
      <c r="G306" s="262"/>
      <c r="H306" s="313"/>
      <c r="I306" s="272"/>
      <c r="J306" s="267" t="s">
        <v>25</v>
      </c>
      <c r="K306" s="147"/>
      <c r="L306" s="200"/>
      <c r="M306" s="147"/>
      <c r="N306" s="268">
        <v>711</v>
      </c>
      <c r="O306" s="268"/>
      <c r="P306" s="262" t="s">
        <v>1087</v>
      </c>
      <c r="Q306" s="270"/>
    </row>
    <row r="307" spans="1:17" ht="50.1" customHeight="1" thickBot="1" x14ac:dyDescent="0.2">
      <c r="A307" s="320"/>
      <c r="B307" s="334"/>
      <c r="C307" s="57" t="s">
        <v>498</v>
      </c>
      <c r="D307" s="11" t="s">
        <v>505</v>
      </c>
      <c r="E307" s="11" t="s">
        <v>506</v>
      </c>
      <c r="F307" s="11" t="s">
        <v>92</v>
      </c>
      <c r="G307" s="11" t="s">
        <v>507</v>
      </c>
      <c r="H307" s="314"/>
      <c r="I307" s="273" t="s">
        <v>1088</v>
      </c>
      <c r="J307" s="57" t="s">
        <v>617</v>
      </c>
      <c r="K307" s="11"/>
      <c r="L307" s="71" t="s">
        <v>719</v>
      </c>
      <c r="M307" s="11"/>
      <c r="N307" s="43">
        <v>1205</v>
      </c>
      <c r="O307" s="43"/>
      <c r="P307" s="43" t="s">
        <v>60</v>
      </c>
      <c r="Q307" s="162"/>
    </row>
    <row r="308" spans="1:17" ht="50.1" customHeight="1" x14ac:dyDescent="0.15">
      <c r="A308" s="316" t="s">
        <v>554</v>
      </c>
      <c r="B308" s="310" t="s">
        <v>894</v>
      </c>
      <c r="C308" s="310" t="s">
        <v>555</v>
      </c>
      <c r="D308" s="310" t="s">
        <v>555</v>
      </c>
      <c r="E308" s="310" t="s">
        <v>556</v>
      </c>
      <c r="F308" s="310" t="s">
        <v>928</v>
      </c>
      <c r="G308" s="310"/>
      <c r="H308" s="312">
        <v>1891.5</v>
      </c>
      <c r="I308" s="96" t="s">
        <v>585</v>
      </c>
      <c r="J308" s="3" t="s">
        <v>584</v>
      </c>
      <c r="K308" s="3"/>
      <c r="L308" s="3"/>
      <c r="M308" s="3"/>
      <c r="N308" s="3">
        <v>70666</v>
      </c>
      <c r="O308" s="3"/>
      <c r="P308" s="245" t="str">
        <f>HYPERLINK("http://www.noushofumiko.com/hirosechuusa.JPG","裏面は「広瀬中佐」 70665（非納所文子盤）")</f>
        <v>裏面は「広瀬中佐」 70665（非納所文子盤）</v>
      </c>
      <c r="Q308" s="176" t="str">
        <f>HYPERLINK("http://www.noushofumiko.com/michiha-lyrophone.JPG")</f>
        <v>http://www.noushofumiko.com/michiha-lyrophone.JPG</v>
      </c>
    </row>
    <row r="309" spans="1:17" ht="39.950000000000003" customHeight="1" x14ac:dyDescent="0.15">
      <c r="A309" s="317"/>
      <c r="B309" s="327"/>
      <c r="C309" s="311"/>
      <c r="D309" s="311"/>
      <c r="E309" s="311"/>
      <c r="F309" s="311"/>
      <c r="G309" s="311"/>
      <c r="H309" s="432"/>
      <c r="I309" s="508"/>
      <c r="J309" s="306" t="s">
        <v>33</v>
      </c>
      <c r="K309" s="3"/>
      <c r="L309" s="3"/>
      <c r="M309" s="3"/>
      <c r="N309" s="7">
        <v>5095</v>
      </c>
      <c r="O309" s="2" t="s">
        <v>657</v>
      </c>
      <c r="P309" s="3"/>
      <c r="Q309" s="182"/>
    </row>
    <row r="310" spans="1:17" ht="39.950000000000003" customHeight="1" x14ac:dyDescent="0.15">
      <c r="A310" s="317"/>
      <c r="B310" s="327"/>
      <c r="C310" s="306" t="s">
        <v>325</v>
      </c>
      <c r="D310" s="306" t="s">
        <v>558</v>
      </c>
      <c r="E310" s="306" t="s">
        <v>559</v>
      </c>
      <c r="F310" s="306" t="s">
        <v>39</v>
      </c>
      <c r="G310" s="306"/>
      <c r="H310" s="510">
        <v>1900</v>
      </c>
      <c r="I310" s="455"/>
      <c r="J310" s="327"/>
      <c r="K310" s="5"/>
      <c r="L310" s="5"/>
      <c r="M310" s="5"/>
      <c r="N310" s="45" t="s">
        <v>24</v>
      </c>
      <c r="O310" s="2" t="s">
        <v>230</v>
      </c>
      <c r="P310" s="3"/>
      <c r="Q310" s="182"/>
    </row>
    <row r="311" spans="1:17" ht="39.950000000000003" customHeight="1" x14ac:dyDescent="0.15">
      <c r="A311" s="317"/>
      <c r="B311" s="327"/>
      <c r="C311" s="333"/>
      <c r="D311" s="333"/>
      <c r="E311" s="333"/>
      <c r="F311" s="333"/>
      <c r="G311" s="333"/>
      <c r="H311" s="511"/>
      <c r="I311" s="141"/>
      <c r="J311" s="66" t="s">
        <v>560</v>
      </c>
      <c r="K311" s="66"/>
      <c r="L311" s="66"/>
      <c r="M311" s="66"/>
      <c r="N311" s="142" t="s">
        <v>24</v>
      </c>
      <c r="O311" s="63"/>
      <c r="P311" s="66" t="s">
        <v>891</v>
      </c>
      <c r="Q311" s="176" t="str">
        <f>HYPERLINK("http://www.noushofumiko.com/michiha-swan.JPG")</f>
        <v>http://www.noushofumiko.com/michiha-swan.JPG</v>
      </c>
    </row>
    <row r="312" spans="1:17" ht="39.950000000000003" customHeight="1" thickBot="1" x14ac:dyDescent="0.2">
      <c r="A312" s="320"/>
      <c r="B312" s="334"/>
      <c r="C312" s="334"/>
      <c r="D312" s="334"/>
      <c r="E312" s="334"/>
      <c r="F312" s="334"/>
      <c r="G312" s="334"/>
      <c r="H312" s="512"/>
      <c r="I312" s="97" t="s">
        <v>9</v>
      </c>
      <c r="J312" s="43" t="s">
        <v>983</v>
      </c>
      <c r="K312" s="43"/>
      <c r="L312" s="43"/>
      <c r="M312" s="43"/>
      <c r="N312" s="54" t="s">
        <v>24</v>
      </c>
      <c r="O312" s="26"/>
      <c r="P312" s="43" t="s">
        <v>891</v>
      </c>
      <c r="Q312" s="154" t="str">
        <f>HYPERLINK("http://www.noushofumiko.com/michiha-rabbit.jpg")</f>
        <v>http://www.noushofumiko.com/michiha-rabbit.jpg</v>
      </c>
    </row>
    <row r="313" spans="1:17" ht="20.100000000000001" customHeight="1" x14ac:dyDescent="0.15">
      <c r="A313" s="316" t="s">
        <v>81</v>
      </c>
      <c r="B313" s="310" t="s">
        <v>8</v>
      </c>
      <c r="C313" s="346" t="s">
        <v>508</v>
      </c>
      <c r="D313" s="321" t="s">
        <v>510</v>
      </c>
      <c r="E313" s="321" t="s">
        <v>511</v>
      </c>
      <c r="F313" s="321" t="s">
        <v>121</v>
      </c>
      <c r="G313" s="321" t="s">
        <v>462</v>
      </c>
      <c r="H313" s="518">
        <v>1903.4</v>
      </c>
      <c r="I313" s="354"/>
      <c r="J313" s="330" t="s">
        <v>43</v>
      </c>
      <c r="K313" s="8"/>
      <c r="L313" s="8"/>
      <c r="M313" s="8"/>
      <c r="N313" s="367">
        <v>1209</v>
      </c>
      <c r="O313" s="310" t="s">
        <v>639</v>
      </c>
      <c r="P313" s="310" t="s">
        <v>60</v>
      </c>
      <c r="Q313" s="444"/>
    </row>
    <row r="314" spans="1:17" ht="20.100000000000001" customHeight="1" x14ac:dyDescent="0.15">
      <c r="A314" s="317"/>
      <c r="B314" s="327"/>
      <c r="C314" s="506"/>
      <c r="D314" s="332"/>
      <c r="E314" s="332"/>
      <c r="F314" s="332"/>
      <c r="G314" s="332"/>
      <c r="H314" s="410"/>
      <c r="I314" s="455"/>
      <c r="J314" s="311"/>
      <c r="K314" s="49"/>
      <c r="L314" s="49"/>
      <c r="M314" s="49"/>
      <c r="N314" s="368"/>
      <c r="O314" s="327"/>
      <c r="P314" s="311"/>
      <c r="Q314" s="459"/>
    </row>
    <row r="315" spans="1:17" ht="39.950000000000003" customHeight="1" x14ac:dyDescent="0.15">
      <c r="A315" s="317"/>
      <c r="B315" s="327"/>
      <c r="C315" s="507"/>
      <c r="D315" s="335"/>
      <c r="E315" s="335"/>
      <c r="F315" s="335"/>
      <c r="G315" s="335"/>
      <c r="H315" s="391"/>
      <c r="I315" s="92" t="s">
        <v>618</v>
      </c>
      <c r="J315" s="33" t="s">
        <v>11</v>
      </c>
      <c r="K315" s="61"/>
      <c r="L315" s="61"/>
      <c r="M315" s="61"/>
      <c r="N315" s="434"/>
      <c r="O315" s="311"/>
      <c r="P315" s="2" t="s">
        <v>112</v>
      </c>
      <c r="Q315" s="180" t="str">
        <f>HYPERLINK("http://www.noushofumiko.com/mushinogakutai-nipp.jpg")</f>
        <v>http://www.noushofumiko.com/mushinogakutai-nipp.jpg</v>
      </c>
    </row>
    <row r="316" spans="1:17" ht="50.1" customHeight="1" thickBot="1" x14ac:dyDescent="0.2">
      <c r="A316" s="431"/>
      <c r="B316" s="307"/>
      <c r="C316" s="11" t="s">
        <v>509</v>
      </c>
      <c r="D316" s="11" t="s">
        <v>512</v>
      </c>
      <c r="E316" s="11" t="s">
        <v>120</v>
      </c>
      <c r="F316" s="11" t="s">
        <v>121</v>
      </c>
      <c r="G316" s="11" t="s">
        <v>513</v>
      </c>
      <c r="H316" s="109">
        <v>1905.12</v>
      </c>
      <c r="I316" s="93" t="s">
        <v>9</v>
      </c>
      <c r="J316" s="32" t="s">
        <v>88</v>
      </c>
      <c r="K316" s="11"/>
      <c r="L316" s="11"/>
      <c r="M316" s="11"/>
      <c r="N316" s="12" t="s">
        <v>24</v>
      </c>
      <c r="O316" s="11"/>
      <c r="P316" s="11" t="s">
        <v>1025</v>
      </c>
      <c r="Q316" s="158" t="str">
        <f>HYPERLINK("http://www.noushofumiko.com/mushinogakutai-yoshino.jpg")</f>
        <v>http://www.noushofumiko.com/mushinogakutai-yoshino.jpg</v>
      </c>
    </row>
    <row r="317" spans="1:17" ht="50.1" customHeight="1" x14ac:dyDescent="0.15">
      <c r="A317" s="316" t="s">
        <v>853</v>
      </c>
      <c r="B317" s="310" t="s">
        <v>618</v>
      </c>
      <c r="C317" s="9" t="s">
        <v>368</v>
      </c>
      <c r="D317" s="9" t="s">
        <v>516</v>
      </c>
      <c r="E317" s="9" t="s">
        <v>517</v>
      </c>
      <c r="F317" s="310" t="s">
        <v>92</v>
      </c>
      <c r="G317" s="101" t="s">
        <v>518</v>
      </c>
      <c r="H317" s="107">
        <v>1900.6</v>
      </c>
      <c r="I317" s="349"/>
      <c r="J317" s="356" t="s">
        <v>861</v>
      </c>
      <c r="K317" s="8"/>
      <c r="L317" s="310"/>
      <c r="M317" s="310"/>
      <c r="N317" s="367"/>
      <c r="O317" s="310" t="s">
        <v>824</v>
      </c>
      <c r="P317" s="310" t="s">
        <v>885</v>
      </c>
      <c r="Q317" s="498"/>
    </row>
    <row r="318" spans="1:17" ht="50.1" customHeight="1" thickBot="1" x14ac:dyDescent="0.2">
      <c r="A318" s="425"/>
      <c r="B318" s="309"/>
      <c r="C318" s="11" t="s">
        <v>250</v>
      </c>
      <c r="D318" s="11" t="s">
        <v>346</v>
      </c>
      <c r="E318" s="11" t="s">
        <v>120</v>
      </c>
      <c r="F318" s="329"/>
      <c r="G318" s="11" t="s">
        <v>854</v>
      </c>
      <c r="H318" s="109">
        <v>1901.7</v>
      </c>
      <c r="I318" s="517"/>
      <c r="J318" s="359"/>
      <c r="K318" s="58"/>
      <c r="L318" s="309"/>
      <c r="M318" s="309"/>
      <c r="N318" s="309"/>
      <c r="O318" s="309"/>
      <c r="P318" s="309"/>
      <c r="Q318" s="499"/>
    </row>
    <row r="319" spans="1:17" s="4" customFormat="1" ht="50.1" customHeight="1" x14ac:dyDescent="0.15">
      <c r="A319" s="316" t="s">
        <v>875</v>
      </c>
      <c r="B319" s="310" t="s">
        <v>8</v>
      </c>
      <c r="C319" s="8" t="s">
        <v>368</v>
      </c>
      <c r="D319" s="8" t="s">
        <v>876</v>
      </c>
      <c r="E319" s="8" t="s">
        <v>517</v>
      </c>
      <c r="F319" s="8" t="s">
        <v>92</v>
      </c>
      <c r="G319" s="140" t="s">
        <v>518</v>
      </c>
      <c r="H319" s="102">
        <v>1900.6</v>
      </c>
      <c r="I319" s="354" t="s">
        <v>9</v>
      </c>
      <c r="J319" s="356" t="s">
        <v>861</v>
      </c>
      <c r="K319" s="8"/>
      <c r="L319" s="310"/>
      <c r="M319" s="310"/>
      <c r="N319" s="394"/>
      <c r="O319" s="403">
        <v>2739</v>
      </c>
      <c r="P319" s="310" t="s">
        <v>881</v>
      </c>
      <c r="Q319" s="415"/>
    </row>
    <row r="320" spans="1:17" s="4" customFormat="1" ht="50.1" customHeight="1" x14ac:dyDescent="0.15">
      <c r="A320" s="317"/>
      <c r="B320" s="327"/>
      <c r="C320" s="2" t="s">
        <v>877</v>
      </c>
      <c r="D320" s="2"/>
      <c r="E320" s="2"/>
      <c r="F320" s="2"/>
      <c r="G320" s="2"/>
      <c r="H320" s="108"/>
      <c r="I320" s="362"/>
      <c r="J320" s="327"/>
      <c r="K320" s="5"/>
      <c r="L320" s="327"/>
      <c r="M320" s="327"/>
      <c r="N320" s="395"/>
      <c r="O320" s="418"/>
      <c r="P320" s="327"/>
      <c r="Q320" s="416"/>
    </row>
    <row r="321" spans="1:18" s="4" customFormat="1" ht="50.1" customHeight="1" thickBot="1" x14ac:dyDescent="0.2">
      <c r="A321" s="431"/>
      <c r="B321" s="307"/>
      <c r="C321" s="15" t="s">
        <v>485</v>
      </c>
      <c r="D321" s="15" t="s">
        <v>878</v>
      </c>
      <c r="E321" s="15" t="s">
        <v>880</v>
      </c>
      <c r="F321" s="15" t="s">
        <v>880</v>
      </c>
      <c r="G321" s="15" t="s">
        <v>315</v>
      </c>
      <c r="H321" s="114" t="s">
        <v>488</v>
      </c>
      <c r="I321" s="353"/>
      <c r="J321" s="307"/>
      <c r="K321" s="15"/>
      <c r="L321" s="307"/>
      <c r="M321" s="307"/>
      <c r="N321" s="396"/>
      <c r="O321" s="419"/>
      <c r="P321" s="307"/>
      <c r="Q321" s="417"/>
    </row>
    <row r="322" spans="1:18" ht="39.950000000000003" customHeight="1" x14ac:dyDescent="0.15">
      <c r="A322" s="316" t="s">
        <v>82</v>
      </c>
      <c r="B322" s="310" t="s">
        <v>8</v>
      </c>
      <c r="C322" s="9" t="s">
        <v>368</v>
      </c>
      <c r="D322" s="9" t="s">
        <v>516</v>
      </c>
      <c r="E322" s="310" t="s">
        <v>517</v>
      </c>
      <c r="F322" s="9" t="s">
        <v>92</v>
      </c>
      <c r="G322" s="101" t="s">
        <v>518</v>
      </c>
      <c r="H322" s="107">
        <v>1900.6</v>
      </c>
      <c r="I322" s="91"/>
      <c r="J322" s="31" t="s">
        <v>34</v>
      </c>
      <c r="K322" s="8"/>
      <c r="L322" s="47" t="s">
        <v>719</v>
      </c>
      <c r="M322" s="8"/>
      <c r="N322" s="367">
        <v>1202</v>
      </c>
      <c r="O322" s="310" t="s">
        <v>676</v>
      </c>
      <c r="P322" s="9" t="s">
        <v>60</v>
      </c>
      <c r="Q322" s="152" t="str">
        <f>HYPERLINK("http://www.noushofumiko.com/momotaroumari-royal.jpg")</f>
        <v>http://www.noushofumiko.com/momotaroumari-royal.jpg</v>
      </c>
    </row>
    <row r="323" spans="1:18" ht="42" customHeight="1" x14ac:dyDescent="0.15">
      <c r="A323" s="317"/>
      <c r="B323" s="327"/>
      <c r="C323" s="306" t="s">
        <v>514</v>
      </c>
      <c r="D323" s="306" t="s">
        <v>519</v>
      </c>
      <c r="E323" s="327"/>
      <c r="F323" s="306" t="s">
        <v>282</v>
      </c>
      <c r="G323" s="526" t="s">
        <v>520</v>
      </c>
      <c r="H323" s="510">
        <v>1901.11</v>
      </c>
      <c r="I323" s="95" t="s">
        <v>9</v>
      </c>
      <c r="J323" s="35" t="s">
        <v>11</v>
      </c>
      <c r="K323" s="5"/>
      <c r="L323" s="134" t="s">
        <v>719</v>
      </c>
      <c r="M323" s="5"/>
      <c r="N323" s="328"/>
      <c r="O323" s="328"/>
      <c r="P323" s="3" t="s">
        <v>150</v>
      </c>
      <c r="Q323" s="156"/>
    </row>
    <row r="324" spans="1:18" ht="42" customHeight="1" x14ac:dyDescent="0.15">
      <c r="A324" s="317"/>
      <c r="B324" s="327"/>
      <c r="C324" s="327"/>
      <c r="D324" s="327"/>
      <c r="E324" s="327"/>
      <c r="F324" s="327"/>
      <c r="G324" s="527"/>
      <c r="H324" s="377"/>
      <c r="I324" s="92" t="s">
        <v>9</v>
      </c>
      <c r="J324" s="33" t="s">
        <v>85</v>
      </c>
      <c r="K324" s="2"/>
      <c r="L324" s="72"/>
      <c r="M324" s="2"/>
      <c r="N324" s="41">
        <v>13</v>
      </c>
      <c r="O324" s="41"/>
      <c r="P324" s="2" t="s">
        <v>972</v>
      </c>
      <c r="Q324" s="156"/>
    </row>
    <row r="325" spans="1:18" ht="42" customHeight="1" x14ac:dyDescent="0.15">
      <c r="A325" s="317"/>
      <c r="B325" s="327"/>
      <c r="C325" s="332"/>
      <c r="D325" s="332"/>
      <c r="E325" s="332"/>
      <c r="F325" s="332"/>
      <c r="G325" s="528"/>
      <c r="H325" s="503"/>
      <c r="I325" s="284" t="s">
        <v>1092</v>
      </c>
      <c r="J325" s="287" t="s">
        <v>1093</v>
      </c>
      <c r="K325" s="281"/>
      <c r="L325" s="286"/>
      <c r="M325" s="281"/>
      <c r="N325" s="283">
        <v>107</v>
      </c>
      <c r="O325" s="283"/>
      <c r="P325" s="281" t="s">
        <v>1094</v>
      </c>
      <c r="Q325" s="288" t="str">
        <f>HYPERLINK("http://www.noushofumiko.com/momotaroumari-national.jpg")</f>
        <v>http://www.noushofumiko.com/momotaroumari-national.jpg</v>
      </c>
    </row>
    <row r="326" spans="1:18" ht="42" customHeight="1" x14ac:dyDescent="0.15">
      <c r="A326" s="317"/>
      <c r="B326" s="327"/>
      <c r="C326" s="306" t="s">
        <v>515</v>
      </c>
      <c r="D326" s="306" t="s">
        <v>521</v>
      </c>
      <c r="E326" s="306" t="s">
        <v>120</v>
      </c>
      <c r="F326" s="306" t="s">
        <v>121</v>
      </c>
      <c r="G326" s="306" t="s">
        <v>522</v>
      </c>
      <c r="H326" s="510">
        <v>1901.6</v>
      </c>
      <c r="I326" s="94"/>
      <c r="J326" s="34" t="s">
        <v>458</v>
      </c>
      <c r="K326" s="3"/>
      <c r="L326" s="422" t="s">
        <v>719</v>
      </c>
      <c r="M326" s="3"/>
      <c r="N326" s="3">
        <v>705</v>
      </c>
      <c r="O326" s="3"/>
      <c r="P326" s="3"/>
      <c r="Q326" s="156"/>
    </row>
    <row r="327" spans="1:18" ht="42" customHeight="1" x14ac:dyDescent="0.15">
      <c r="A327" s="317"/>
      <c r="B327" s="327"/>
      <c r="C327" s="327"/>
      <c r="D327" s="327"/>
      <c r="E327" s="327"/>
      <c r="F327" s="327"/>
      <c r="G327" s="327"/>
      <c r="H327" s="377"/>
      <c r="I327" s="94" t="s">
        <v>618</v>
      </c>
      <c r="J327" s="34" t="s">
        <v>23</v>
      </c>
      <c r="K327" s="5"/>
      <c r="L327" s="423"/>
      <c r="M327" s="3"/>
      <c r="N327" s="3"/>
      <c r="O327" s="3"/>
      <c r="P327" s="3" t="s">
        <v>621</v>
      </c>
      <c r="Q327" s="156"/>
    </row>
    <row r="328" spans="1:18" ht="20.100000000000001" customHeight="1" x14ac:dyDescent="0.15">
      <c r="A328" s="317"/>
      <c r="B328" s="327"/>
      <c r="C328" s="327"/>
      <c r="D328" s="327"/>
      <c r="E328" s="327"/>
      <c r="F328" s="327"/>
      <c r="G328" s="327"/>
      <c r="H328" s="377"/>
      <c r="I328" s="94"/>
      <c r="J328" s="392" t="s">
        <v>715</v>
      </c>
      <c r="K328" s="5"/>
      <c r="L328" s="423"/>
      <c r="M328" s="3"/>
      <c r="N328" s="306">
        <v>101</v>
      </c>
      <c r="O328" s="3"/>
      <c r="P328" s="3" t="s">
        <v>1052</v>
      </c>
      <c r="Q328" s="156"/>
    </row>
    <row r="329" spans="1:18" ht="20.100000000000001" customHeight="1" x14ac:dyDescent="0.15">
      <c r="A329" s="317"/>
      <c r="B329" s="327"/>
      <c r="C329" s="327"/>
      <c r="D329" s="327"/>
      <c r="E329" s="327"/>
      <c r="F329" s="327"/>
      <c r="G329" s="327"/>
      <c r="H329" s="377"/>
      <c r="I329" s="94"/>
      <c r="J329" s="525"/>
      <c r="K329" s="5"/>
      <c r="L329" s="423"/>
      <c r="M329" s="3"/>
      <c r="N329" s="327"/>
      <c r="O329" s="3"/>
      <c r="P329" s="3" t="s">
        <v>979</v>
      </c>
      <c r="Q329" s="156"/>
    </row>
    <row r="330" spans="1:18" ht="20.100000000000001" customHeight="1" x14ac:dyDescent="0.15">
      <c r="A330" s="317"/>
      <c r="B330" s="327"/>
      <c r="C330" s="327"/>
      <c r="D330" s="327"/>
      <c r="E330" s="327"/>
      <c r="F330" s="327"/>
      <c r="G330" s="327"/>
      <c r="H330" s="377"/>
      <c r="I330" s="92"/>
      <c r="J330" s="33" t="s">
        <v>1060</v>
      </c>
      <c r="K330" s="2"/>
      <c r="L330" s="72"/>
      <c r="M330" s="2"/>
      <c r="N330" s="2">
        <v>308</v>
      </c>
      <c r="O330" s="2"/>
      <c r="P330" s="2" t="s">
        <v>60</v>
      </c>
      <c r="Q330" s="168"/>
    </row>
    <row r="331" spans="1:18" ht="20.100000000000001" customHeight="1" thickBot="1" x14ac:dyDescent="0.2">
      <c r="A331" s="431"/>
      <c r="B331" s="307"/>
      <c r="C331" s="307"/>
      <c r="D331" s="307"/>
      <c r="E331" s="307"/>
      <c r="F331" s="307"/>
      <c r="G331" s="307"/>
      <c r="H331" s="378"/>
      <c r="I331" s="93"/>
      <c r="J331" s="32" t="s">
        <v>1061</v>
      </c>
      <c r="K331" s="11"/>
      <c r="L331" s="71"/>
      <c r="M331" s="11"/>
      <c r="N331" s="11"/>
      <c r="O331" s="11"/>
      <c r="P331" s="11" t="s">
        <v>60</v>
      </c>
      <c r="Q331" s="162"/>
    </row>
    <row r="332" spans="1:18" ht="40.5" customHeight="1" x14ac:dyDescent="0.15">
      <c r="A332" s="316" t="s">
        <v>83</v>
      </c>
      <c r="B332" s="310" t="s">
        <v>8</v>
      </c>
      <c r="C332" s="8" t="s">
        <v>368</v>
      </c>
      <c r="D332" s="8" t="s">
        <v>525</v>
      </c>
      <c r="E332" s="8" t="s">
        <v>395</v>
      </c>
      <c r="F332" s="8"/>
      <c r="G332" s="310" t="s">
        <v>471</v>
      </c>
      <c r="H332" s="312">
        <v>1911.5</v>
      </c>
      <c r="I332" s="354" t="s">
        <v>9</v>
      </c>
      <c r="J332" s="330" t="s">
        <v>11</v>
      </c>
      <c r="K332" s="8"/>
      <c r="L332" s="70" t="s">
        <v>719</v>
      </c>
      <c r="M332" s="8"/>
      <c r="N332" s="367">
        <v>1943</v>
      </c>
      <c r="O332" s="321" t="s">
        <v>717</v>
      </c>
      <c r="P332" s="310" t="s">
        <v>129</v>
      </c>
      <c r="Q332" s="436" t="str">
        <f>HYPERLINK("http://www.noushofumiko.com/momotaroukiku-nipp.jpg")</f>
        <v>http://www.noushofumiko.com/momotaroukiku-nipp.jpg</v>
      </c>
    </row>
    <row r="333" spans="1:18" ht="40.5" customHeight="1" x14ac:dyDescent="0.15">
      <c r="A333" s="318"/>
      <c r="B333" s="328"/>
      <c r="C333" s="86" t="s">
        <v>523</v>
      </c>
      <c r="D333" s="2" t="s">
        <v>526</v>
      </c>
      <c r="E333" s="2" t="s">
        <v>527</v>
      </c>
      <c r="F333" s="2" t="s">
        <v>77</v>
      </c>
      <c r="G333" s="328"/>
      <c r="H333" s="313"/>
      <c r="I333" s="363"/>
      <c r="J333" s="333"/>
      <c r="K333" s="63"/>
      <c r="L333" s="74" t="s">
        <v>719</v>
      </c>
      <c r="M333" s="63"/>
      <c r="N333" s="333"/>
      <c r="O333" s="322"/>
      <c r="P333" s="333"/>
      <c r="Q333" s="483"/>
    </row>
    <row r="334" spans="1:18" ht="40.5" customHeight="1" thickBot="1" x14ac:dyDescent="0.2">
      <c r="A334" s="324"/>
      <c r="B334" s="329"/>
      <c r="C334" s="87" t="s">
        <v>524</v>
      </c>
      <c r="D334" s="15" t="s">
        <v>528</v>
      </c>
      <c r="E334" s="15"/>
      <c r="F334" s="15"/>
      <c r="G334" s="329"/>
      <c r="H334" s="314"/>
      <c r="I334" s="360"/>
      <c r="J334" s="334"/>
      <c r="K334" s="59"/>
      <c r="L334" s="75" t="s">
        <v>719</v>
      </c>
      <c r="M334" s="59"/>
      <c r="N334" s="334"/>
      <c r="O334" s="323"/>
      <c r="P334" s="334"/>
      <c r="Q334" s="445"/>
    </row>
    <row r="335" spans="1:18" ht="50.1" customHeight="1" x14ac:dyDescent="0.15">
      <c r="A335" s="316" t="s">
        <v>640</v>
      </c>
      <c r="B335" s="310" t="s">
        <v>8</v>
      </c>
      <c r="C335" s="2" t="s">
        <v>368</v>
      </c>
      <c r="D335" s="2" t="s">
        <v>370</v>
      </c>
      <c r="E335" s="2" t="s">
        <v>395</v>
      </c>
      <c r="F335" s="2"/>
      <c r="G335" s="327" t="s">
        <v>641</v>
      </c>
      <c r="H335" s="312" t="s">
        <v>258</v>
      </c>
      <c r="I335" s="362" t="s">
        <v>821</v>
      </c>
      <c r="J335" s="51" t="s">
        <v>11</v>
      </c>
      <c r="K335" s="8"/>
      <c r="L335" s="8"/>
      <c r="M335" s="8"/>
      <c r="N335" s="10" t="s">
        <v>986</v>
      </c>
      <c r="O335" s="50" t="s">
        <v>643</v>
      </c>
      <c r="P335" s="8" t="s">
        <v>987</v>
      </c>
      <c r="Q335" s="145" t="str">
        <f>HYPERLINK("http://www.noushofumiko.com/momotarou-ikenokoi.jpg")</f>
        <v>http://www.noushofumiko.com/momotarou-ikenokoi.jpg</v>
      </c>
      <c r="R335" s="409"/>
    </row>
    <row r="336" spans="1:18" ht="50.1" customHeight="1" x14ac:dyDescent="0.15">
      <c r="A336" s="317"/>
      <c r="B336" s="327"/>
      <c r="C336" s="2" t="s">
        <v>257</v>
      </c>
      <c r="D336" s="2" t="s">
        <v>350</v>
      </c>
      <c r="E336" s="2"/>
      <c r="F336" s="2"/>
      <c r="G336" s="332"/>
      <c r="H336" s="410"/>
      <c r="I336" s="362"/>
      <c r="J336" s="463" t="s">
        <v>374</v>
      </c>
      <c r="K336" s="3"/>
      <c r="L336" s="3"/>
      <c r="M336" s="3"/>
      <c r="N336" s="397" t="s">
        <v>644</v>
      </c>
      <c r="O336" s="411" t="s">
        <v>642</v>
      </c>
      <c r="P336" s="306" t="s">
        <v>652</v>
      </c>
      <c r="Q336" s="420"/>
      <c r="R336" s="409"/>
    </row>
    <row r="337" spans="1:18" ht="50.1" customHeight="1" thickBot="1" x14ac:dyDescent="0.2">
      <c r="A337" s="431"/>
      <c r="B337" s="307"/>
      <c r="C337" s="11" t="s">
        <v>328</v>
      </c>
      <c r="D337" s="11" t="s">
        <v>345</v>
      </c>
      <c r="E337" s="11"/>
      <c r="F337" s="11"/>
      <c r="G337" s="11" t="s">
        <v>387</v>
      </c>
      <c r="H337" s="109">
        <v>1910.7</v>
      </c>
      <c r="I337" s="353"/>
      <c r="J337" s="464"/>
      <c r="K337" s="15"/>
      <c r="L337" s="15"/>
      <c r="M337" s="15"/>
      <c r="N337" s="369"/>
      <c r="O337" s="412"/>
      <c r="P337" s="307"/>
      <c r="Q337" s="421"/>
      <c r="R337" s="409"/>
    </row>
    <row r="338" spans="1:18" ht="50.1" customHeight="1" x14ac:dyDescent="0.15">
      <c r="A338" s="316" t="s">
        <v>817</v>
      </c>
      <c r="B338" s="310" t="s">
        <v>618</v>
      </c>
      <c r="C338" s="9" t="s">
        <v>818</v>
      </c>
      <c r="D338" s="9" t="s">
        <v>820</v>
      </c>
      <c r="E338" s="9" t="s">
        <v>542</v>
      </c>
      <c r="F338" s="9" t="s">
        <v>618</v>
      </c>
      <c r="G338" s="310" t="s">
        <v>822</v>
      </c>
      <c r="H338" s="312" t="s">
        <v>543</v>
      </c>
      <c r="I338" s="354"/>
      <c r="J338" s="356" t="s">
        <v>861</v>
      </c>
      <c r="K338" s="8"/>
      <c r="L338" s="310"/>
      <c r="M338" s="310"/>
      <c r="N338" s="367"/>
      <c r="O338" s="402" t="s">
        <v>824</v>
      </c>
      <c r="P338" s="310" t="s">
        <v>885</v>
      </c>
      <c r="Q338" s="458"/>
      <c r="R338" s="81"/>
    </row>
    <row r="339" spans="1:18" ht="50.1" customHeight="1" thickBot="1" x14ac:dyDescent="0.2">
      <c r="A339" s="320"/>
      <c r="B339" s="329"/>
      <c r="C339" s="15" t="s">
        <v>819</v>
      </c>
      <c r="D339" s="15" t="s">
        <v>823</v>
      </c>
      <c r="E339" s="15" t="s">
        <v>120</v>
      </c>
      <c r="F339" s="15" t="s">
        <v>121</v>
      </c>
      <c r="G339" s="329"/>
      <c r="H339" s="314"/>
      <c r="I339" s="360"/>
      <c r="J339" s="372"/>
      <c r="K339" s="59"/>
      <c r="L339" s="334"/>
      <c r="M339" s="334"/>
      <c r="N339" s="334"/>
      <c r="O339" s="334"/>
      <c r="P339" s="334"/>
      <c r="Q339" s="482"/>
      <c r="R339" s="81"/>
    </row>
    <row r="340" spans="1:18" ht="42" customHeight="1" thickBot="1" x14ac:dyDescent="0.2">
      <c r="A340" s="16" t="s">
        <v>98</v>
      </c>
      <c r="B340" s="17" t="s">
        <v>8</v>
      </c>
      <c r="C340" s="17" t="s">
        <v>98</v>
      </c>
      <c r="D340" s="17" t="s">
        <v>529</v>
      </c>
      <c r="E340" s="17" t="s">
        <v>394</v>
      </c>
      <c r="F340" s="17" t="s">
        <v>322</v>
      </c>
      <c r="G340" s="17" t="s">
        <v>530</v>
      </c>
      <c r="H340" s="106">
        <v>1895</v>
      </c>
      <c r="I340" s="90"/>
      <c r="J340" s="30" t="s">
        <v>86</v>
      </c>
      <c r="K340" s="17"/>
      <c r="L340" s="17"/>
      <c r="M340" s="79" t="s">
        <v>719</v>
      </c>
      <c r="N340" s="18" t="s">
        <v>99</v>
      </c>
      <c r="O340" s="17" t="s">
        <v>1064</v>
      </c>
      <c r="P340" s="17" t="s">
        <v>105</v>
      </c>
      <c r="Q340" s="174" t="str">
        <f>HYPERLINK("http://www.noushofumiko.com/yuukan.JPG")</f>
        <v>http://www.noushofumiko.com/yuukan.JPG</v>
      </c>
    </row>
    <row r="341" spans="1:18" ht="39" customHeight="1" x14ac:dyDescent="0.15">
      <c r="A341" s="316" t="s">
        <v>681</v>
      </c>
      <c r="B341" s="310" t="s">
        <v>8</v>
      </c>
      <c r="C341" s="9" t="s">
        <v>680</v>
      </c>
      <c r="D341" s="9" t="s">
        <v>491</v>
      </c>
      <c r="E341" s="321" t="s">
        <v>313</v>
      </c>
      <c r="F341" s="310" t="s">
        <v>314</v>
      </c>
      <c r="G341" s="310" t="s">
        <v>487</v>
      </c>
      <c r="H341" s="312" t="s">
        <v>488</v>
      </c>
      <c r="I341" s="354" t="s">
        <v>9</v>
      </c>
      <c r="J341" s="356" t="s">
        <v>861</v>
      </c>
      <c r="K341" s="400" t="s">
        <v>719</v>
      </c>
      <c r="L341" s="8"/>
      <c r="M341" s="8"/>
      <c r="N341" s="367">
        <v>47817</v>
      </c>
      <c r="O341" s="403">
        <v>2739</v>
      </c>
      <c r="P341" s="310" t="s">
        <v>865</v>
      </c>
      <c r="Q341" s="458"/>
    </row>
    <row r="342" spans="1:18" ht="39" customHeight="1" x14ac:dyDescent="0.15">
      <c r="A342" s="318"/>
      <c r="B342" s="328"/>
      <c r="C342" s="2" t="s">
        <v>682</v>
      </c>
      <c r="D342" s="2" t="s">
        <v>444</v>
      </c>
      <c r="E342" s="335"/>
      <c r="F342" s="328"/>
      <c r="G342" s="328"/>
      <c r="H342" s="313"/>
      <c r="I342" s="450"/>
      <c r="J342" s="413"/>
      <c r="K342" s="423"/>
      <c r="L342" s="49"/>
      <c r="M342" s="49"/>
      <c r="N342" s="328"/>
      <c r="O342" s="404"/>
      <c r="P342" s="328"/>
      <c r="Q342" s="492"/>
    </row>
    <row r="343" spans="1:18" ht="39" customHeight="1" thickBot="1" x14ac:dyDescent="0.2">
      <c r="A343" s="324"/>
      <c r="B343" s="329"/>
      <c r="C343" s="11" t="s">
        <v>443</v>
      </c>
      <c r="D343" s="11" t="s">
        <v>446</v>
      </c>
      <c r="E343" s="11" t="s">
        <v>394</v>
      </c>
      <c r="F343" s="329"/>
      <c r="G343" s="329"/>
      <c r="H343" s="314"/>
      <c r="I343" s="355"/>
      <c r="J343" s="414"/>
      <c r="K343" s="401"/>
      <c r="L343" s="62"/>
      <c r="M343" s="62"/>
      <c r="N343" s="329"/>
      <c r="O343" s="405"/>
      <c r="P343" s="329"/>
      <c r="Q343" s="421"/>
    </row>
    <row r="344" spans="1:18" ht="33" customHeight="1" thickBot="1" x14ac:dyDescent="0.2">
      <c r="A344" s="16" t="s">
        <v>219</v>
      </c>
      <c r="B344" s="17" t="s">
        <v>8</v>
      </c>
      <c r="C344" s="17" t="s">
        <v>219</v>
      </c>
      <c r="D344" s="17" t="s">
        <v>810</v>
      </c>
      <c r="E344" s="17" t="s">
        <v>916</v>
      </c>
      <c r="F344" s="17" t="s">
        <v>391</v>
      </c>
      <c r="G344" s="17"/>
      <c r="H344" s="106">
        <v>1895</v>
      </c>
      <c r="I344" s="90"/>
      <c r="J344" s="30" t="s">
        <v>86</v>
      </c>
      <c r="K344" s="17"/>
      <c r="L344" s="17"/>
      <c r="M344" s="79" t="s">
        <v>719</v>
      </c>
      <c r="N344" s="18" t="s">
        <v>220</v>
      </c>
      <c r="O344" s="17"/>
      <c r="P344" s="17" t="s">
        <v>221</v>
      </c>
      <c r="Q344" s="173" t="str">
        <f>HYPERLINK("http://www.noushofumiko.com/yukinoshingun.JPG")</f>
        <v>http://www.noushofumiko.com/yukinoshingun.JPG</v>
      </c>
    </row>
    <row r="345" spans="1:18" s="4" customFormat="1" ht="33" customHeight="1" x14ac:dyDescent="0.15">
      <c r="A345" s="316" t="s">
        <v>842</v>
      </c>
      <c r="B345" s="310" t="s">
        <v>618</v>
      </c>
      <c r="C345" s="8" t="s">
        <v>843</v>
      </c>
      <c r="D345" s="8"/>
      <c r="E345" s="8"/>
      <c r="F345" s="8"/>
      <c r="G345" s="8"/>
      <c r="H345" s="102"/>
      <c r="I345" s="354"/>
      <c r="J345" s="356" t="s">
        <v>861</v>
      </c>
      <c r="K345" s="8"/>
      <c r="L345" s="310"/>
      <c r="M345" s="400"/>
      <c r="N345" s="367"/>
      <c r="O345" s="310" t="s">
        <v>824</v>
      </c>
      <c r="P345" s="310" t="s">
        <v>886</v>
      </c>
      <c r="Q345" s="435"/>
    </row>
    <row r="346" spans="1:18" s="4" customFormat="1" ht="33" customHeight="1" thickBot="1" x14ac:dyDescent="0.2">
      <c r="A346" s="431"/>
      <c r="B346" s="307"/>
      <c r="C346" s="11" t="s">
        <v>844</v>
      </c>
      <c r="D346" s="11" t="s">
        <v>845</v>
      </c>
      <c r="E346" s="11" t="s">
        <v>120</v>
      </c>
      <c r="F346" s="11" t="s">
        <v>121</v>
      </c>
      <c r="G346" s="11" t="s">
        <v>846</v>
      </c>
      <c r="H346" s="109" t="s">
        <v>847</v>
      </c>
      <c r="I346" s="355"/>
      <c r="J346" s="357"/>
      <c r="K346" s="15"/>
      <c r="L346" s="307"/>
      <c r="M346" s="307"/>
      <c r="N346" s="307"/>
      <c r="O346" s="307"/>
      <c r="P346" s="307"/>
      <c r="Q346" s="417"/>
    </row>
    <row r="347" spans="1:18" ht="50.1" customHeight="1" x14ac:dyDescent="0.15">
      <c r="A347" s="316" t="s">
        <v>143</v>
      </c>
      <c r="B347" s="310" t="s">
        <v>8</v>
      </c>
      <c r="C347" s="8" t="s">
        <v>531</v>
      </c>
      <c r="D347" s="8" t="s">
        <v>534</v>
      </c>
      <c r="E347" s="8" t="s">
        <v>77</v>
      </c>
      <c r="F347" s="8" t="s">
        <v>282</v>
      </c>
      <c r="G347" s="310" t="s">
        <v>535</v>
      </c>
      <c r="H347" s="312">
        <v>1887.12</v>
      </c>
      <c r="I347" s="96"/>
      <c r="J347" s="56" t="s">
        <v>11</v>
      </c>
      <c r="K347" s="8"/>
      <c r="L347" s="8"/>
      <c r="M347" s="8"/>
      <c r="N347" s="8">
        <v>1954</v>
      </c>
      <c r="O347" s="8" t="s">
        <v>678</v>
      </c>
      <c r="P347" s="8"/>
      <c r="Q347" s="183"/>
    </row>
    <row r="348" spans="1:18" ht="40.5" customHeight="1" x14ac:dyDescent="0.15">
      <c r="A348" s="319"/>
      <c r="B348" s="333"/>
      <c r="C348" s="2" t="s">
        <v>532</v>
      </c>
      <c r="D348" s="2" t="s">
        <v>536</v>
      </c>
      <c r="E348" s="2" t="s">
        <v>77</v>
      </c>
      <c r="F348" s="2" t="s">
        <v>906</v>
      </c>
      <c r="G348" s="311"/>
      <c r="H348" s="432"/>
      <c r="I348" s="523"/>
      <c r="J348" s="524" t="s">
        <v>25</v>
      </c>
      <c r="K348" s="66"/>
      <c r="L348" s="66"/>
      <c r="M348" s="66"/>
      <c r="N348" s="308">
        <v>753</v>
      </c>
      <c r="O348" s="308"/>
      <c r="P348" s="306" t="s">
        <v>668</v>
      </c>
      <c r="Q348" s="502" t="str">
        <f>HYPERLINK("http://www.noushofumiko.com/wakakoma-hikoki.JPG")</f>
        <v>http://www.noushofumiko.com/wakakoma-hikoki.JPG</v>
      </c>
    </row>
    <row r="349" spans="1:18" ht="40.5" customHeight="1" thickBot="1" x14ac:dyDescent="0.2">
      <c r="A349" s="320"/>
      <c r="B349" s="334"/>
      <c r="C349" s="15" t="s">
        <v>533</v>
      </c>
      <c r="D349" s="15" t="s">
        <v>669</v>
      </c>
      <c r="E349" s="15"/>
      <c r="F349" s="15" t="s">
        <v>538</v>
      </c>
      <c r="G349" s="15"/>
      <c r="H349" s="114"/>
      <c r="I349" s="469"/>
      <c r="J349" s="428"/>
      <c r="K349" s="58"/>
      <c r="L349" s="58"/>
      <c r="M349" s="58"/>
      <c r="N349" s="309"/>
      <c r="O349" s="309"/>
      <c r="P349" s="307"/>
      <c r="Q349" s="438"/>
    </row>
    <row r="350" spans="1:18" s="4" customFormat="1" ht="40.5" customHeight="1" x14ac:dyDescent="0.15">
      <c r="A350" s="519" t="s">
        <v>866</v>
      </c>
      <c r="B350" s="321" t="s">
        <v>867</v>
      </c>
      <c r="C350" s="9" t="s">
        <v>868</v>
      </c>
      <c r="D350" s="9" t="s">
        <v>870</v>
      </c>
      <c r="E350" s="9" t="s">
        <v>871</v>
      </c>
      <c r="F350" s="9" t="s">
        <v>872</v>
      </c>
      <c r="G350" s="9" t="s">
        <v>873</v>
      </c>
      <c r="H350" s="107" t="s">
        <v>874</v>
      </c>
      <c r="I350" s="349" t="s">
        <v>9</v>
      </c>
      <c r="J350" s="476" t="s">
        <v>861</v>
      </c>
      <c r="K350" s="9"/>
      <c r="L350" s="321"/>
      <c r="M350" s="321"/>
      <c r="N350" s="321"/>
      <c r="O350" s="403">
        <v>2739</v>
      </c>
      <c r="P350" s="321" t="s">
        <v>865</v>
      </c>
      <c r="Q350" s="529"/>
    </row>
    <row r="351" spans="1:18" s="4" customFormat="1" ht="40.5" customHeight="1" thickBot="1" x14ac:dyDescent="0.2">
      <c r="A351" s="520"/>
      <c r="B351" s="340"/>
      <c r="C351" s="11" t="s">
        <v>869</v>
      </c>
      <c r="D351" s="11"/>
      <c r="E351" s="11"/>
      <c r="F351" s="11"/>
      <c r="G351" s="11"/>
      <c r="H351" s="109"/>
      <c r="I351" s="521"/>
      <c r="J351" s="522"/>
      <c r="K351" s="11"/>
      <c r="L351" s="340"/>
      <c r="M351" s="340"/>
      <c r="N351" s="340"/>
      <c r="O351" s="419"/>
      <c r="P351" s="340"/>
      <c r="Q351" s="530"/>
    </row>
    <row r="352" spans="1:18" ht="20.100000000000001" customHeight="1" x14ac:dyDescent="0.15">
      <c r="A352" s="1" t="s">
        <v>233</v>
      </c>
      <c r="B352" s="4"/>
      <c r="C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</row>
    <row r="353" spans="1:16" ht="20.100000000000001" customHeight="1" x14ac:dyDescent="0.15">
      <c r="A353" s="1" t="s">
        <v>235</v>
      </c>
      <c r="B353" s="4"/>
      <c r="C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</row>
    <row r="354" spans="1:16" ht="20.100000000000001" customHeight="1" x14ac:dyDescent="0.15">
      <c r="A354" s="1" t="s">
        <v>234</v>
      </c>
      <c r="B354" s="4"/>
      <c r="C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</row>
    <row r="355" spans="1:16" ht="20.100000000000001" customHeight="1" x14ac:dyDescent="0.15">
      <c r="A355" s="1" t="s">
        <v>236</v>
      </c>
      <c r="B355" s="4"/>
      <c r="C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</row>
    <row r="356" spans="1:16" ht="20.100000000000001" customHeight="1" x14ac:dyDescent="0.15">
      <c r="A356" s="1" t="s">
        <v>638</v>
      </c>
      <c r="B356" s="4"/>
      <c r="C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</row>
    <row r="357" spans="1:16" ht="20.100000000000001" customHeight="1" x14ac:dyDescent="0.15">
      <c r="A357" s="1" t="s">
        <v>645</v>
      </c>
      <c r="B357" s="4"/>
      <c r="C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</row>
    <row r="358" spans="1:16" ht="20.100000000000001" customHeight="1" x14ac:dyDescent="0.15">
      <c r="A358" s="1" t="s">
        <v>646</v>
      </c>
      <c r="B358" s="4"/>
      <c r="C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</row>
    <row r="359" spans="1:16" ht="20.100000000000001" customHeight="1" x14ac:dyDescent="0.15">
      <c r="A359" s="1" t="s">
        <v>647</v>
      </c>
      <c r="B359" s="4"/>
      <c r="C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</row>
    <row r="360" spans="1:16" ht="20.100000000000001" customHeight="1" x14ac:dyDescent="0.15">
      <c r="A360" s="1" t="s">
        <v>670</v>
      </c>
      <c r="B360" s="4"/>
      <c r="C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</row>
    <row r="361" spans="1:16" ht="20.100000000000001" customHeight="1" x14ac:dyDescent="0.15">
      <c r="A361" s="1" t="s">
        <v>683</v>
      </c>
      <c r="B361" s="4"/>
      <c r="C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</row>
    <row r="362" spans="1:16" ht="20.100000000000001" customHeight="1" x14ac:dyDescent="0.15">
      <c r="A362" s="1" t="s">
        <v>890</v>
      </c>
      <c r="B362" s="4"/>
      <c r="C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</row>
    <row r="363" spans="1:16" ht="20.100000000000001" customHeight="1" x14ac:dyDescent="0.15">
      <c r="A363" s="1" t="s">
        <v>897</v>
      </c>
      <c r="B363" s="4"/>
      <c r="C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</row>
    <row r="364" spans="1:16" ht="20.100000000000001" customHeight="1" x14ac:dyDescent="0.15">
      <c r="A364" s="1" t="s">
        <v>973</v>
      </c>
      <c r="B364" s="4"/>
      <c r="C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</row>
    <row r="365" spans="1:16" ht="20.100000000000001" customHeight="1" x14ac:dyDescent="0.15">
      <c r="A365" s="1" t="s">
        <v>1077</v>
      </c>
      <c r="B365" s="4"/>
      <c r="C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</row>
    <row r="366" spans="1:16" ht="20.100000000000001" customHeight="1" x14ac:dyDescent="0.15">
      <c r="A366" s="1" t="s">
        <v>896</v>
      </c>
      <c r="B366" s="4"/>
      <c r="C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</row>
    <row r="367" spans="1:16" ht="20.100000000000001" customHeight="1" x14ac:dyDescent="0.15">
      <c r="A367" s="1" t="s">
        <v>895</v>
      </c>
      <c r="B367" s="4"/>
      <c r="C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</row>
    <row r="368" spans="1:16" ht="20.100000000000001" customHeight="1" x14ac:dyDescent="0.15">
      <c r="A368" s="1" t="s">
        <v>862</v>
      </c>
      <c r="B368" s="4"/>
      <c r="C368" s="4"/>
      <c r="E368" s="60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</row>
    <row r="369" spans="1:16" ht="20.100000000000001" customHeight="1" x14ac:dyDescent="0.15">
      <c r="A369" s="1" t="s">
        <v>863</v>
      </c>
      <c r="B369" s="4"/>
      <c r="C369" s="4"/>
      <c r="E369" s="8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</row>
    <row r="370" spans="1:16" ht="20.100000000000001" customHeight="1" x14ac:dyDescent="0.15">
      <c r="A370" s="1" t="s">
        <v>985</v>
      </c>
      <c r="B370" s="4"/>
      <c r="C370" s="4"/>
      <c r="E370" s="39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</row>
    <row r="371" spans="1:16" ht="20.100000000000001" customHeight="1" x14ac:dyDescent="0.15">
      <c r="A371" s="1" t="s">
        <v>864</v>
      </c>
      <c r="B371" s="4"/>
      <c r="C371" s="4"/>
      <c r="E371" s="38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</row>
    <row r="372" spans="1:16" ht="20.100000000000001" customHeight="1" x14ac:dyDescent="0.15">
      <c r="A372" s="1" t="s">
        <v>984</v>
      </c>
      <c r="B372" s="4"/>
      <c r="C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</row>
    <row r="373" spans="1:16" ht="20.100000000000001" customHeight="1" x14ac:dyDescent="0.15">
      <c r="A373" s="1" t="s">
        <v>974</v>
      </c>
      <c r="B373" s="4"/>
      <c r="C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</row>
    <row r="374" spans="1:16" x14ac:dyDescent="0.15">
      <c r="A374" s="4"/>
      <c r="B374" s="4"/>
      <c r="C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</row>
    <row r="375" spans="1:16" x14ac:dyDescent="0.15">
      <c r="A375" s="4"/>
      <c r="B375" s="4"/>
      <c r="C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</row>
    <row r="376" spans="1:16" x14ac:dyDescent="0.15">
      <c r="A376" s="4"/>
      <c r="B376" s="4"/>
      <c r="C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</row>
    <row r="377" spans="1:16" x14ac:dyDescent="0.15">
      <c r="A377" s="4"/>
      <c r="B377" s="4"/>
      <c r="C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</row>
    <row r="378" spans="1:16" x14ac:dyDescent="0.15">
      <c r="A378" s="4"/>
      <c r="B378" s="4"/>
      <c r="C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</row>
    <row r="379" spans="1:16" x14ac:dyDescent="0.15">
      <c r="A379" s="4"/>
      <c r="B379" s="4"/>
      <c r="C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</row>
    <row r="380" spans="1:16" x14ac:dyDescent="0.15">
      <c r="A380" s="4"/>
      <c r="B380" s="4"/>
      <c r="C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</row>
    <row r="381" spans="1:16" x14ac:dyDescent="0.15">
      <c r="A381" s="4"/>
      <c r="B381" s="4"/>
      <c r="C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</row>
    <row r="382" spans="1:16" x14ac:dyDescent="0.15">
      <c r="A382" s="4"/>
      <c r="B382" s="4"/>
      <c r="C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</row>
    <row r="383" spans="1:16" x14ac:dyDescent="0.15">
      <c r="A383" s="4"/>
      <c r="B383" s="4"/>
      <c r="C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</row>
    <row r="384" spans="1:16" x14ac:dyDescent="0.15">
      <c r="A384" s="4"/>
      <c r="B384" s="4"/>
      <c r="C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</row>
    <row r="385" spans="1:16" x14ac:dyDescent="0.15">
      <c r="A385" s="4"/>
      <c r="B385" s="4"/>
      <c r="C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</row>
    <row r="386" spans="1:16" x14ac:dyDescent="0.15">
      <c r="A386" s="4"/>
      <c r="B386" s="4"/>
      <c r="C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</row>
    <row r="387" spans="1:16" x14ac:dyDescent="0.15">
      <c r="A387" s="4"/>
      <c r="B387" s="4"/>
      <c r="C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</row>
    <row r="388" spans="1:16" x14ac:dyDescent="0.15">
      <c r="A388" s="4"/>
      <c r="B388" s="4"/>
      <c r="C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</row>
    <row r="389" spans="1:16" x14ac:dyDescent="0.15">
      <c r="A389" s="4"/>
      <c r="B389" s="4"/>
      <c r="C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</row>
    <row r="390" spans="1:16" x14ac:dyDescent="0.15">
      <c r="A390" s="4"/>
      <c r="B390" s="4"/>
      <c r="C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</row>
    <row r="391" spans="1:16" x14ac:dyDescent="0.15">
      <c r="A391" s="4"/>
      <c r="B391" s="4"/>
      <c r="C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</row>
    <row r="392" spans="1:16" x14ac:dyDescent="0.15">
      <c r="A392" s="4"/>
      <c r="B392" s="4"/>
      <c r="C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</row>
    <row r="393" spans="1:16" x14ac:dyDescent="0.15">
      <c r="A393" s="4"/>
      <c r="B393" s="4"/>
      <c r="C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</row>
    <row r="394" spans="1:16" x14ac:dyDescent="0.15">
      <c r="A394" s="4"/>
      <c r="B394" s="4"/>
      <c r="C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</row>
    <row r="395" spans="1:16" x14ac:dyDescent="0.15">
      <c r="A395" s="4"/>
      <c r="B395" s="4"/>
      <c r="C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</row>
    <row r="396" spans="1:16" x14ac:dyDescent="0.15">
      <c r="A396" s="4"/>
      <c r="B396" s="4"/>
      <c r="C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</row>
    <row r="397" spans="1:16" x14ac:dyDescent="0.15">
      <c r="A397" s="4"/>
      <c r="B397" s="4"/>
      <c r="C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</row>
    <row r="398" spans="1:16" x14ac:dyDescent="0.15">
      <c r="A398" s="4"/>
      <c r="B398" s="4"/>
      <c r="C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</row>
    <row r="399" spans="1:16" x14ac:dyDescent="0.15">
      <c r="A399" s="4"/>
      <c r="B399" s="4"/>
      <c r="C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</row>
    <row r="400" spans="1:16" x14ac:dyDescent="0.15">
      <c r="A400" s="4"/>
      <c r="B400" s="4"/>
      <c r="C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</row>
    <row r="401" spans="1:16" x14ac:dyDescent="0.15">
      <c r="A401" s="4"/>
      <c r="B401" s="4"/>
      <c r="C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</row>
    <row r="402" spans="1:16" x14ac:dyDescent="0.15">
      <c r="A402" s="4"/>
      <c r="B402" s="4"/>
      <c r="C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</row>
    <row r="403" spans="1:16" x14ac:dyDescent="0.15">
      <c r="A403" s="4"/>
      <c r="B403" s="4"/>
      <c r="C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</row>
    <row r="404" spans="1:16" x14ac:dyDescent="0.15">
      <c r="A404" s="4"/>
      <c r="B404" s="4"/>
      <c r="C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</row>
    <row r="405" spans="1:16" x14ac:dyDescent="0.15">
      <c r="A405" s="4"/>
      <c r="B405" s="4"/>
      <c r="C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</row>
    <row r="406" spans="1:16" x14ac:dyDescent="0.15">
      <c r="A406" s="4"/>
      <c r="B406" s="4"/>
      <c r="C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</row>
    <row r="407" spans="1:16" x14ac:dyDescent="0.15">
      <c r="A407" s="4"/>
      <c r="B407" s="4"/>
      <c r="C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</row>
    <row r="408" spans="1:16" x14ac:dyDescent="0.15">
      <c r="A408" s="4"/>
      <c r="B408" s="4"/>
      <c r="C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</row>
    <row r="409" spans="1:16" x14ac:dyDescent="0.15">
      <c r="A409" s="4"/>
      <c r="B409" s="4"/>
      <c r="C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</row>
    <row r="410" spans="1:16" x14ac:dyDescent="0.15">
      <c r="A410" s="4"/>
      <c r="B410" s="4"/>
      <c r="C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</row>
    <row r="411" spans="1:16" x14ac:dyDescent="0.15">
      <c r="A411" s="4"/>
      <c r="B411" s="4"/>
      <c r="C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</row>
    <row r="412" spans="1:16" x14ac:dyDescent="0.15">
      <c r="A412" s="4"/>
      <c r="B412" s="4"/>
      <c r="C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</row>
    <row r="413" spans="1:16" x14ac:dyDescent="0.15">
      <c r="A413" s="4"/>
      <c r="B413" s="4"/>
      <c r="C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</row>
    <row r="414" spans="1:16" x14ac:dyDescent="0.15">
      <c r="A414" s="4"/>
      <c r="B414" s="4"/>
      <c r="C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</row>
    <row r="415" spans="1:16" x14ac:dyDescent="0.15">
      <c r="A415" s="4"/>
      <c r="B415" s="4"/>
      <c r="C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</row>
    <row r="416" spans="1:16" x14ac:dyDescent="0.15">
      <c r="A416" s="4"/>
      <c r="B416" s="4"/>
      <c r="C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</row>
    <row r="417" spans="1:16" x14ac:dyDescent="0.15">
      <c r="A417" s="4"/>
      <c r="B417" s="4"/>
      <c r="C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</row>
    <row r="418" spans="1:16" x14ac:dyDescent="0.15">
      <c r="A418" s="4"/>
      <c r="B418" s="4"/>
      <c r="C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</row>
    <row r="419" spans="1:16" x14ac:dyDescent="0.15">
      <c r="A419" s="4"/>
      <c r="B419" s="4"/>
      <c r="C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</row>
    <row r="420" spans="1:16" x14ac:dyDescent="0.15">
      <c r="A420" s="4"/>
      <c r="B420" s="4"/>
      <c r="C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</row>
    <row r="421" spans="1:16" x14ac:dyDescent="0.15">
      <c r="A421" s="4"/>
      <c r="B421" s="4"/>
      <c r="C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</row>
    <row r="422" spans="1:16" x14ac:dyDescent="0.15">
      <c r="A422" s="4"/>
      <c r="B422" s="4"/>
      <c r="C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</row>
    <row r="423" spans="1:16" x14ac:dyDescent="0.15">
      <c r="A423" s="4"/>
      <c r="B423" s="4"/>
      <c r="C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</row>
    <row r="424" spans="1:16" x14ac:dyDescent="0.15">
      <c r="A424" s="4"/>
      <c r="B424" s="4"/>
      <c r="C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</row>
    <row r="425" spans="1:16" x14ac:dyDescent="0.15">
      <c r="A425" s="4"/>
      <c r="B425" s="4"/>
      <c r="C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</row>
    <row r="426" spans="1:16" x14ac:dyDescent="0.15">
      <c r="A426" s="4"/>
      <c r="B426" s="4"/>
      <c r="C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</row>
    <row r="427" spans="1:16" x14ac:dyDescent="0.15">
      <c r="A427" s="4"/>
      <c r="B427" s="4"/>
      <c r="C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</row>
    <row r="428" spans="1:16" x14ac:dyDescent="0.15">
      <c r="A428" s="4"/>
      <c r="B428" s="4"/>
      <c r="C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</row>
    <row r="429" spans="1:16" x14ac:dyDescent="0.15">
      <c r="A429" s="4"/>
      <c r="B429" s="4"/>
      <c r="C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</row>
    <row r="430" spans="1:16" x14ac:dyDescent="0.15">
      <c r="A430" s="4"/>
      <c r="B430" s="4"/>
      <c r="C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</row>
    <row r="431" spans="1:16" x14ac:dyDescent="0.15">
      <c r="A431" s="4"/>
      <c r="B431" s="4"/>
      <c r="C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</row>
    <row r="432" spans="1:16" x14ac:dyDescent="0.15">
      <c r="A432" s="4"/>
      <c r="B432" s="4"/>
      <c r="C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</row>
    <row r="433" spans="1:16" x14ac:dyDescent="0.15">
      <c r="A433" s="4"/>
      <c r="B433" s="4"/>
      <c r="C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</row>
    <row r="434" spans="1:16" x14ac:dyDescent="0.15">
      <c r="A434" s="4"/>
      <c r="B434" s="4"/>
      <c r="C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</row>
    <row r="435" spans="1:16" x14ac:dyDescent="0.15">
      <c r="A435" s="4"/>
      <c r="B435" s="4"/>
      <c r="C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</row>
    <row r="436" spans="1:16" x14ac:dyDescent="0.15">
      <c r="A436" s="4"/>
      <c r="B436" s="4"/>
      <c r="C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</row>
    <row r="437" spans="1:16" x14ac:dyDescent="0.15">
      <c r="A437" s="4"/>
      <c r="B437" s="4"/>
      <c r="C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</row>
    <row r="438" spans="1:16" x14ac:dyDescent="0.15">
      <c r="A438" s="4"/>
      <c r="B438" s="4"/>
      <c r="C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</row>
    <row r="439" spans="1:16" x14ac:dyDescent="0.15">
      <c r="A439" s="4"/>
      <c r="B439" s="4"/>
      <c r="C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</row>
    <row r="440" spans="1:16" x14ac:dyDescent="0.15">
      <c r="A440" s="4"/>
      <c r="B440" s="4"/>
      <c r="C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</row>
    <row r="441" spans="1:16" x14ac:dyDescent="0.15">
      <c r="A441" s="4"/>
      <c r="B441" s="4"/>
      <c r="C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</row>
    <row r="442" spans="1:16" x14ac:dyDescent="0.15">
      <c r="A442" s="4"/>
      <c r="B442" s="4"/>
      <c r="C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</row>
    <row r="443" spans="1:16" x14ac:dyDescent="0.15">
      <c r="A443" s="4"/>
      <c r="B443" s="4"/>
      <c r="C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</row>
    <row r="444" spans="1:16" x14ac:dyDescent="0.15">
      <c r="A444" s="4"/>
      <c r="B444" s="4"/>
      <c r="C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</row>
    <row r="445" spans="1:16" x14ac:dyDescent="0.15">
      <c r="A445" s="4"/>
      <c r="B445" s="4"/>
      <c r="C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</row>
    <row r="446" spans="1:16" x14ac:dyDescent="0.15">
      <c r="A446" s="4"/>
      <c r="B446" s="4"/>
      <c r="C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</row>
    <row r="447" spans="1:16" x14ac:dyDescent="0.15">
      <c r="A447" s="4"/>
      <c r="B447" s="4"/>
      <c r="C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</row>
    <row r="448" spans="1:16" x14ac:dyDescent="0.15">
      <c r="A448" s="4"/>
      <c r="B448" s="4"/>
      <c r="C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</row>
    <row r="449" spans="1:16" x14ac:dyDescent="0.15">
      <c r="A449" s="4"/>
      <c r="B449" s="4"/>
      <c r="C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</row>
    <row r="450" spans="1:16" x14ac:dyDescent="0.15">
      <c r="A450" s="4"/>
      <c r="B450" s="4"/>
      <c r="C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</row>
    <row r="451" spans="1:16" x14ac:dyDescent="0.15">
      <c r="A451" s="4"/>
      <c r="B451" s="4"/>
      <c r="C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</row>
    <row r="452" spans="1:16" x14ac:dyDescent="0.15">
      <c r="A452" s="4"/>
      <c r="B452" s="4"/>
      <c r="C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</row>
    <row r="453" spans="1:16" x14ac:dyDescent="0.15">
      <c r="A453" s="4"/>
      <c r="B453" s="4"/>
      <c r="C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</row>
    <row r="454" spans="1:16" x14ac:dyDescent="0.15">
      <c r="A454" s="4"/>
      <c r="B454" s="4"/>
      <c r="C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</row>
    <row r="455" spans="1:16" x14ac:dyDescent="0.15">
      <c r="A455" s="4"/>
      <c r="B455" s="4"/>
      <c r="C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</row>
    <row r="456" spans="1:16" x14ac:dyDescent="0.15">
      <c r="A456" s="4"/>
      <c r="B456" s="4"/>
      <c r="C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</row>
    <row r="457" spans="1:16" x14ac:dyDescent="0.15">
      <c r="A457" s="4"/>
      <c r="B457" s="4"/>
      <c r="C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</row>
    <row r="458" spans="1:16" x14ac:dyDescent="0.15">
      <c r="A458" s="4"/>
      <c r="B458" s="4"/>
      <c r="C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</row>
  </sheetData>
  <autoFilter ref="A3:Q373" xr:uid="{00000000-0009-0000-0000-000000000000}"/>
  <mergeCells count="888">
    <mergeCell ref="A214:A215"/>
    <mergeCell ref="C244:C248"/>
    <mergeCell ref="B153:B158"/>
    <mergeCell ref="B223:B224"/>
    <mergeCell ref="Q112:Q113"/>
    <mergeCell ref="P112:P113"/>
    <mergeCell ref="O112:O113"/>
    <mergeCell ref="N112:N113"/>
    <mergeCell ref="J112:J113"/>
    <mergeCell ref="B112:B113"/>
    <mergeCell ref="A112:A113"/>
    <mergeCell ref="I112:I113"/>
    <mergeCell ref="A290:A294"/>
    <mergeCell ref="A275:A277"/>
    <mergeCell ref="B290:B295"/>
    <mergeCell ref="B275:B277"/>
    <mergeCell ref="C261:C263"/>
    <mergeCell ref="D261:D263"/>
    <mergeCell ref="E257:E263"/>
    <mergeCell ref="F257:F263"/>
    <mergeCell ref="D291:D294"/>
    <mergeCell ref="B287:B289"/>
    <mergeCell ref="C291:C294"/>
    <mergeCell ref="A278:A280"/>
    <mergeCell ref="B278:B280"/>
    <mergeCell ref="B285:B286"/>
    <mergeCell ref="B272:B274"/>
    <mergeCell ref="B265:B267"/>
    <mergeCell ref="C257:C260"/>
    <mergeCell ref="B257:B263"/>
    <mergeCell ref="B270:B271"/>
    <mergeCell ref="B268:B269"/>
    <mergeCell ref="A257:A263"/>
    <mergeCell ref="F266:F267"/>
    <mergeCell ref="E153:E160"/>
    <mergeCell ref="D153:D160"/>
    <mergeCell ref="B172:B173"/>
    <mergeCell ref="B159:B160"/>
    <mergeCell ref="D163:D165"/>
    <mergeCell ref="A297:A302"/>
    <mergeCell ref="A67:A68"/>
    <mergeCell ref="B130:B131"/>
    <mergeCell ref="B117:B118"/>
    <mergeCell ref="C144:C145"/>
    <mergeCell ref="D144:D145"/>
    <mergeCell ref="E142:E145"/>
    <mergeCell ref="A138:A140"/>
    <mergeCell ref="A114:A116"/>
    <mergeCell ref="B114:B116"/>
    <mergeCell ref="A125:A126"/>
    <mergeCell ref="E114:E116"/>
    <mergeCell ref="D142:D143"/>
    <mergeCell ref="A122:A124"/>
    <mergeCell ref="C142:C143"/>
    <mergeCell ref="C117:C118"/>
    <mergeCell ref="D117:D118"/>
    <mergeCell ref="B149:B151"/>
    <mergeCell ref="A141:A145"/>
    <mergeCell ref="B141:B145"/>
    <mergeCell ref="B138:B140"/>
    <mergeCell ref="B119:B121"/>
    <mergeCell ref="B122:B124"/>
    <mergeCell ref="C127:C128"/>
    <mergeCell ref="D127:D128"/>
    <mergeCell ref="A73:A77"/>
    <mergeCell ref="D172:D173"/>
    <mergeCell ref="A153:A154"/>
    <mergeCell ref="A149:A151"/>
    <mergeCell ref="A158:A159"/>
    <mergeCell ref="B69:B72"/>
    <mergeCell ref="A69:A70"/>
    <mergeCell ref="A64:A66"/>
    <mergeCell ref="B64:B66"/>
    <mergeCell ref="B67:B68"/>
    <mergeCell ref="A130:A131"/>
    <mergeCell ref="A88:A89"/>
    <mergeCell ref="A81:A82"/>
    <mergeCell ref="A117:A118"/>
    <mergeCell ref="A127:A129"/>
    <mergeCell ref="A97:A105"/>
    <mergeCell ref="A110:A111"/>
    <mergeCell ref="A86:A87"/>
    <mergeCell ref="B86:B87"/>
    <mergeCell ref="B110:B111"/>
    <mergeCell ref="B90:B93"/>
    <mergeCell ref="A119:A121"/>
    <mergeCell ref="A108:A109"/>
    <mergeCell ref="A78:A80"/>
    <mergeCell ref="B78:B80"/>
    <mergeCell ref="A90:A93"/>
    <mergeCell ref="A106:A107"/>
    <mergeCell ref="B125:B129"/>
    <mergeCell ref="E64:E66"/>
    <mergeCell ref="F64:F66"/>
    <mergeCell ref="A53:A54"/>
    <mergeCell ref="B50:B52"/>
    <mergeCell ref="B56:B58"/>
    <mergeCell ref="A62:A63"/>
    <mergeCell ref="A56:A58"/>
    <mergeCell ref="B62:B63"/>
    <mergeCell ref="A59:A61"/>
    <mergeCell ref="C64:C66"/>
    <mergeCell ref="B59:B61"/>
    <mergeCell ref="D64:D66"/>
    <mergeCell ref="H59:H60"/>
    <mergeCell ref="F56:F58"/>
    <mergeCell ref="F97:F105"/>
    <mergeCell ref="G97:G105"/>
    <mergeCell ref="H97:H105"/>
    <mergeCell ref="G64:G66"/>
    <mergeCell ref="H64:H66"/>
    <mergeCell ref="G59:G60"/>
    <mergeCell ref="F86:F87"/>
    <mergeCell ref="G91:G93"/>
    <mergeCell ref="G94:G96"/>
    <mergeCell ref="F92:F93"/>
    <mergeCell ref="G73:G77"/>
    <mergeCell ref="E73:E77"/>
    <mergeCell ref="G88:G89"/>
    <mergeCell ref="G86:G87"/>
    <mergeCell ref="G122:G123"/>
    <mergeCell ref="G81:G82"/>
    <mergeCell ref="F117:F118"/>
    <mergeCell ref="G117:G118"/>
    <mergeCell ref="B108:B109"/>
    <mergeCell ref="B81:B82"/>
    <mergeCell ref="B88:B89"/>
    <mergeCell ref="B97:B105"/>
    <mergeCell ref="B106:B107"/>
    <mergeCell ref="B73:B77"/>
    <mergeCell ref="C97:C105"/>
    <mergeCell ref="E117:E118"/>
    <mergeCell ref="D97:D105"/>
    <mergeCell ref="E97:E105"/>
    <mergeCell ref="E92:E93"/>
    <mergeCell ref="D73:D77"/>
    <mergeCell ref="B94:B96"/>
    <mergeCell ref="C73:C77"/>
    <mergeCell ref="F127:F128"/>
    <mergeCell ref="F73:F77"/>
    <mergeCell ref="I231:I234"/>
    <mergeCell ref="H221:H222"/>
    <mergeCell ref="H225:H227"/>
    <mergeCell ref="G228:G230"/>
    <mergeCell ref="H231:H234"/>
    <mergeCell ref="E187:E189"/>
    <mergeCell ref="E172:E173"/>
    <mergeCell ref="F172:F173"/>
    <mergeCell ref="G141:G143"/>
    <mergeCell ref="G144:G145"/>
    <mergeCell ref="F170:F171"/>
    <mergeCell ref="H183:H184"/>
    <mergeCell ref="H190:H200"/>
    <mergeCell ref="G172:G173"/>
    <mergeCell ref="H153:H160"/>
    <mergeCell ref="G153:G160"/>
    <mergeCell ref="F153:F160"/>
    <mergeCell ref="F232:F234"/>
    <mergeCell ref="F223:F224"/>
    <mergeCell ref="E208:E213"/>
    <mergeCell ref="G177:G179"/>
    <mergeCell ref="H177:H179"/>
    <mergeCell ref="G163:G169"/>
    <mergeCell ref="G170:G171"/>
    <mergeCell ref="H163:H169"/>
    <mergeCell ref="H170:H171"/>
    <mergeCell ref="H174:H175"/>
    <mergeCell ref="J125:J126"/>
    <mergeCell ref="J190:J191"/>
    <mergeCell ref="G208:G213"/>
    <mergeCell ref="G127:G128"/>
    <mergeCell ref="I149:I151"/>
    <mergeCell ref="I176:I177"/>
    <mergeCell ref="I190:I191"/>
    <mergeCell ref="H208:H213"/>
    <mergeCell ref="O214:O215"/>
    <mergeCell ref="I223:I224"/>
    <mergeCell ref="L190:L192"/>
    <mergeCell ref="Q281:Q283"/>
    <mergeCell ref="P275:P277"/>
    <mergeCell ref="O275:O277"/>
    <mergeCell ref="O281:O283"/>
    <mergeCell ref="P281:P283"/>
    <mergeCell ref="O278:O279"/>
    <mergeCell ref="P216:P218"/>
    <mergeCell ref="M223:M224"/>
    <mergeCell ref="N225:N227"/>
    <mergeCell ref="O216:O218"/>
    <mergeCell ref="L223:L224"/>
    <mergeCell ref="J225:J227"/>
    <mergeCell ref="N238:N239"/>
    <mergeCell ref="J238:J239"/>
    <mergeCell ref="N223:N224"/>
    <mergeCell ref="O243:O244"/>
    <mergeCell ref="I244:I254"/>
    <mergeCell ref="Q225:Q227"/>
    <mergeCell ref="P231:P234"/>
    <mergeCell ref="L242:L243"/>
    <mergeCell ref="O231:O234"/>
    <mergeCell ref="Q313:Q314"/>
    <mergeCell ref="O255:O256"/>
    <mergeCell ref="O287:O289"/>
    <mergeCell ref="Q287:Q289"/>
    <mergeCell ref="O313:O315"/>
    <mergeCell ref="P270:P271"/>
    <mergeCell ref="Q285:Q286"/>
    <mergeCell ref="J287:J289"/>
    <mergeCell ref="J281:J283"/>
    <mergeCell ref="J278:J279"/>
    <mergeCell ref="J285:J286"/>
    <mergeCell ref="L285:L286"/>
    <mergeCell ref="N275:N277"/>
    <mergeCell ref="P285:P286"/>
    <mergeCell ref="J270:J271"/>
    <mergeCell ref="L291:L293"/>
    <mergeCell ref="N281:N283"/>
    <mergeCell ref="N313:N315"/>
    <mergeCell ref="Q275:Q277"/>
    <mergeCell ref="Q278:Q279"/>
    <mergeCell ref="P278:P279"/>
    <mergeCell ref="P272:P274"/>
    <mergeCell ref="Q272:Q274"/>
    <mergeCell ref="L257:L258"/>
    <mergeCell ref="O350:O351"/>
    <mergeCell ref="Q350:Q351"/>
    <mergeCell ref="K11:K12"/>
    <mergeCell ref="K341:K343"/>
    <mergeCell ref="K138:K140"/>
    <mergeCell ref="K255:K256"/>
    <mergeCell ref="K174:K175"/>
    <mergeCell ref="P350:P351"/>
    <mergeCell ref="Q332:Q334"/>
    <mergeCell ref="O332:O334"/>
    <mergeCell ref="P345:P346"/>
    <mergeCell ref="Q345:Q346"/>
    <mergeCell ref="Q338:Q339"/>
    <mergeCell ref="P313:P314"/>
    <mergeCell ref="O322:O323"/>
    <mergeCell ref="P317:P318"/>
    <mergeCell ref="Q317:Q318"/>
    <mergeCell ref="O40:O41"/>
    <mergeCell ref="N40:N41"/>
    <mergeCell ref="M285:M286"/>
    <mergeCell ref="N257:N258"/>
    <mergeCell ref="O285:O286"/>
    <mergeCell ref="N255:N256"/>
    <mergeCell ref="P287:P289"/>
    <mergeCell ref="M317:M318"/>
    <mergeCell ref="M350:M351"/>
    <mergeCell ref="N350:N351"/>
    <mergeCell ref="I332:I334"/>
    <mergeCell ref="J345:J346"/>
    <mergeCell ref="L345:L346"/>
    <mergeCell ref="I345:I346"/>
    <mergeCell ref="F341:F343"/>
    <mergeCell ref="N341:N343"/>
    <mergeCell ref="G341:G343"/>
    <mergeCell ref="G347:G348"/>
    <mergeCell ref="J336:J337"/>
    <mergeCell ref="L350:L351"/>
    <mergeCell ref="A345:A346"/>
    <mergeCell ref="E341:E342"/>
    <mergeCell ref="B341:B343"/>
    <mergeCell ref="B338:B339"/>
    <mergeCell ref="G338:G339"/>
    <mergeCell ref="I348:I349"/>
    <mergeCell ref="A347:A349"/>
    <mergeCell ref="B347:B349"/>
    <mergeCell ref="A341:A343"/>
    <mergeCell ref="B345:B346"/>
    <mergeCell ref="J348:J349"/>
    <mergeCell ref="J313:J314"/>
    <mergeCell ref="B335:B337"/>
    <mergeCell ref="A335:A337"/>
    <mergeCell ref="A338:A339"/>
    <mergeCell ref="B317:B318"/>
    <mergeCell ref="D313:D315"/>
    <mergeCell ref="H313:H315"/>
    <mergeCell ref="A350:A351"/>
    <mergeCell ref="B350:B351"/>
    <mergeCell ref="I350:I351"/>
    <mergeCell ref="J350:J351"/>
    <mergeCell ref="E326:E331"/>
    <mergeCell ref="J328:J329"/>
    <mergeCell ref="H323:H325"/>
    <mergeCell ref="G323:G325"/>
    <mergeCell ref="I313:I314"/>
    <mergeCell ref="F313:F315"/>
    <mergeCell ref="J317:J318"/>
    <mergeCell ref="F323:F325"/>
    <mergeCell ref="E322:E325"/>
    <mergeCell ref="A304:A307"/>
    <mergeCell ref="B304:B307"/>
    <mergeCell ref="A332:A334"/>
    <mergeCell ref="B332:B334"/>
    <mergeCell ref="D326:D331"/>
    <mergeCell ref="C326:C331"/>
    <mergeCell ref="B319:B321"/>
    <mergeCell ref="A313:A316"/>
    <mergeCell ref="A317:A318"/>
    <mergeCell ref="A308:A312"/>
    <mergeCell ref="B322:B331"/>
    <mergeCell ref="A322:A331"/>
    <mergeCell ref="A319:A321"/>
    <mergeCell ref="B313:B316"/>
    <mergeCell ref="B308:B312"/>
    <mergeCell ref="D308:D309"/>
    <mergeCell ref="D323:D325"/>
    <mergeCell ref="C323:C325"/>
    <mergeCell ref="I285:I286"/>
    <mergeCell ref="I272:I274"/>
    <mergeCell ref="H347:H348"/>
    <mergeCell ref="H304:H307"/>
    <mergeCell ref="G308:G309"/>
    <mergeCell ref="G332:G334"/>
    <mergeCell ref="H332:H334"/>
    <mergeCell ref="F317:F318"/>
    <mergeCell ref="G313:G315"/>
    <mergeCell ref="F291:F294"/>
    <mergeCell ref="H275:H277"/>
    <mergeCell ref="I281:I283"/>
    <mergeCell ref="I275:I277"/>
    <mergeCell ref="H326:H331"/>
    <mergeCell ref="G326:G331"/>
    <mergeCell ref="F326:F331"/>
    <mergeCell ref="H341:H343"/>
    <mergeCell ref="I341:I343"/>
    <mergeCell ref="I278:I279"/>
    <mergeCell ref="H297:H302"/>
    <mergeCell ref="G297:G302"/>
    <mergeCell ref="F297:F302"/>
    <mergeCell ref="H290:H295"/>
    <mergeCell ref="I317:I318"/>
    <mergeCell ref="G290:G295"/>
    <mergeCell ref="I309:I310"/>
    <mergeCell ref="E291:E294"/>
    <mergeCell ref="J309:J310"/>
    <mergeCell ref="E297:E302"/>
    <mergeCell ref="D297:D302"/>
    <mergeCell ref="C297:C302"/>
    <mergeCell ref="B297:B302"/>
    <mergeCell ref="I294:I295"/>
    <mergeCell ref="H310:H312"/>
    <mergeCell ref="C310:C312"/>
    <mergeCell ref="D310:D312"/>
    <mergeCell ref="E310:E312"/>
    <mergeCell ref="F310:F312"/>
    <mergeCell ref="H308:H309"/>
    <mergeCell ref="G310:G312"/>
    <mergeCell ref="Q348:Q349"/>
    <mergeCell ref="Q341:Q343"/>
    <mergeCell ref="G288:G289"/>
    <mergeCell ref="H288:H289"/>
    <mergeCell ref="N287:N289"/>
    <mergeCell ref="A287:A289"/>
    <mergeCell ref="B219:B220"/>
    <mergeCell ref="B214:B215"/>
    <mergeCell ref="G219:G220"/>
    <mergeCell ref="E313:E315"/>
    <mergeCell ref="C313:C315"/>
    <mergeCell ref="C308:C309"/>
    <mergeCell ref="E308:E309"/>
    <mergeCell ref="F308:F309"/>
    <mergeCell ref="N297:N299"/>
    <mergeCell ref="O297:O299"/>
    <mergeCell ref="I338:I339"/>
    <mergeCell ref="I216:I218"/>
    <mergeCell ref="H265:H267"/>
    <mergeCell ref="G242:G254"/>
    <mergeCell ref="H242:H254"/>
    <mergeCell ref="P332:P334"/>
    <mergeCell ref="A216:A218"/>
    <mergeCell ref="A255:A256"/>
    <mergeCell ref="Q122:Q124"/>
    <mergeCell ref="Q120:Q121"/>
    <mergeCell ref="Q128:Q129"/>
    <mergeCell ref="A272:A274"/>
    <mergeCell ref="A270:A271"/>
    <mergeCell ref="A221:A222"/>
    <mergeCell ref="A219:A220"/>
    <mergeCell ref="B170:B171"/>
    <mergeCell ref="A176:A179"/>
    <mergeCell ref="A170:A171"/>
    <mergeCell ref="A163:A169"/>
    <mergeCell ref="A174:A175"/>
    <mergeCell ref="A231:A234"/>
    <mergeCell ref="B190:B200"/>
    <mergeCell ref="B176:B179"/>
    <mergeCell ref="B174:B175"/>
    <mergeCell ref="B216:B218"/>
    <mergeCell ref="B208:B213"/>
    <mergeCell ref="D249:D254"/>
    <mergeCell ref="H257:H260"/>
    <mergeCell ref="I255:I256"/>
    <mergeCell ref="O122:O124"/>
    <mergeCell ref="N216:N218"/>
    <mergeCell ref="G257:G260"/>
    <mergeCell ref="P228:P230"/>
    <mergeCell ref="P225:P227"/>
    <mergeCell ref="Q255:Q256"/>
    <mergeCell ref="N278:N279"/>
    <mergeCell ref="O228:O230"/>
    <mergeCell ref="N231:N234"/>
    <mergeCell ref="N243:N244"/>
    <mergeCell ref="Q231:Q234"/>
    <mergeCell ref="Q228:Q230"/>
    <mergeCell ref="O272:O274"/>
    <mergeCell ref="O257:O258"/>
    <mergeCell ref="Q270:Q271"/>
    <mergeCell ref="N270:N271"/>
    <mergeCell ref="O270:O271"/>
    <mergeCell ref="Q216:Q218"/>
    <mergeCell ref="Q183:Q185"/>
    <mergeCell ref="P180:P182"/>
    <mergeCell ref="N163:N165"/>
    <mergeCell ref="N176:N177"/>
    <mergeCell ref="P130:P131"/>
    <mergeCell ref="P174:P175"/>
    <mergeCell ref="Q138:Q140"/>
    <mergeCell ref="Q142:Q143"/>
    <mergeCell ref="Q214:Q215"/>
    <mergeCell ref="Q130:Q131"/>
    <mergeCell ref="P142:P143"/>
    <mergeCell ref="O161:O162"/>
    <mergeCell ref="P149:P151"/>
    <mergeCell ref="O138:O140"/>
    <mergeCell ref="Q161:Q162"/>
    <mergeCell ref="Q163:Q165"/>
    <mergeCell ref="Q166:Q169"/>
    <mergeCell ref="Q190:Q191"/>
    <mergeCell ref="P214:P215"/>
    <mergeCell ref="Q180:Q182"/>
    <mergeCell ref="Q174:Q175"/>
    <mergeCell ref="Q149:Q151"/>
    <mergeCell ref="Q176:Q177"/>
    <mergeCell ref="Q59:Q61"/>
    <mergeCell ref="Q94:Q96"/>
    <mergeCell ref="P78:P80"/>
    <mergeCell ref="Q114:Q116"/>
    <mergeCell ref="Q67:Q68"/>
    <mergeCell ref="Q90:Q93"/>
    <mergeCell ref="P90:P93"/>
    <mergeCell ref="Q78:Q80"/>
    <mergeCell ref="P94:P96"/>
    <mergeCell ref="Q110:Q111"/>
    <mergeCell ref="Q108:Q109"/>
    <mergeCell ref="Q106:Q107"/>
    <mergeCell ref="P59:P61"/>
    <mergeCell ref="Q62:Q63"/>
    <mergeCell ref="P67:P68"/>
    <mergeCell ref="P114:P116"/>
    <mergeCell ref="P110:P111"/>
    <mergeCell ref="D34:D35"/>
    <mergeCell ref="O149:O151"/>
    <mergeCell ref="O125:O126"/>
    <mergeCell ref="N130:N131"/>
    <mergeCell ref="N8:N10"/>
    <mergeCell ref="J62:J63"/>
    <mergeCell ref="N50:N52"/>
    <mergeCell ref="J56:J57"/>
    <mergeCell ref="O67:O68"/>
    <mergeCell ref="O69:O71"/>
    <mergeCell ref="N13:N14"/>
    <mergeCell ref="N34:N35"/>
    <mergeCell ref="N67:N68"/>
    <mergeCell ref="N20:N21"/>
    <mergeCell ref="O13:O14"/>
    <mergeCell ref="O22:O23"/>
    <mergeCell ref="O11:O12"/>
    <mergeCell ref="O8:O10"/>
    <mergeCell ref="N56:N57"/>
    <mergeCell ref="O53:O54"/>
    <mergeCell ref="N62:N63"/>
    <mergeCell ref="J69:J70"/>
    <mergeCell ref="O59:O61"/>
    <mergeCell ref="J59:J61"/>
    <mergeCell ref="I34:I37"/>
    <mergeCell ref="J31:J33"/>
    <mergeCell ref="N108:N109"/>
    <mergeCell ref="Q5:Q7"/>
    <mergeCell ref="B5:B7"/>
    <mergeCell ref="J5:J7"/>
    <mergeCell ref="P5:P7"/>
    <mergeCell ref="Q11:Q12"/>
    <mergeCell ref="P8:P10"/>
    <mergeCell ref="P20:P21"/>
    <mergeCell ref="Q8:Q10"/>
    <mergeCell ref="P11:P12"/>
    <mergeCell ref="O5:O7"/>
    <mergeCell ref="B11:B12"/>
    <mergeCell ref="J8:J10"/>
    <mergeCell ref="N5:N7"/>
    <mergeCell ref="I11:I12"/>
    <mergeCell ref="J11:J12"/>
    <mergeCell ref="N11:N12"/>
    <mergeCell ref="G16:G18"/>
    <mergeCell ref="F16:F18"/>
    <mergeCell ref="E16:E18"/>
    <mergeCell ref="D16:D18"/>
    <mergeCell ref="C16:C18"/>
    <mergeCell ref="H13:H15"/>
    <mergeCell ref="G13:G15"/>
    <mergeCell ref="F13:F15"/>
    <mergeCell ref="E13:E15"/>
    <mergeCell ref="D13:D15"/>
    <mergeCell ref="C13:C15"/>
    <mergeCell ref="H16:H18"/>
    <mergeCell ref="O56:O57"/>
    <mergeCell ref="N53:N54"/>
    <mergeCell ref="D43:D45"/>
    <mergeCell ref="E56:E58"/>
    <mergeCell ref="F46:F49"/>
    <mergeCell ref="E46:E49"/>
    <mergeCell ref="D46:D49"/>
    <mergeCell ref="N22:N23"/>
    <mergeCell ref="H22:H30"/>
    <mergeCell ref="L22:L23"/>
    <mergeCell ref="L24:L30"/>
    <mergeCell ref="J20:J21"/>
    <mergeCell ref="E34:E35"/>
    <mergeCell ref="F34:F35"/>
    <mergeCell ref="G34:G36"/>
    <mergeCell ref="H34:H36"/>
    <mergeCell ref="I38:I39"/>
    <mergeCell ref="G22:G30"/>
    <mergeCell ref="B13:B18"/>
    <mergeCell ref="A1:Q1"/>
    <mergeCell ref="C153:C154"/>
    <mergeCell ref="I94:I96"/>
    <mergeCell ref="H69:H72"/>
    <mergeCell ref="A94:A96"/>
    <mergeCell ref="C43:C45"/>
    <mergeCell ref="H86:H87"/>
    <mergeCell ref="I56:I57"/>
    <mergeCell ref="I59:I61"/>
    <mergeCell ref="Q125:Q126"/>
    <mergeCell ref="J110:J111"/>
    <mergeCell ref="O50:O52"/>
    <mergeCell ref="H91:H93"/>
    <mergeCell ref="J50:J52"/>
    <mergeCell ref="H94:H96"/>
    <mergeCell ref="B22:B30"/>
    <mergeCell ref="B42:B49"/>
    <mergeCell ref="E22:E30"/>
    <mergeCell ref="C24:C30"/>
    <mergeCell ref="C22:C23"/>
    <mergeCell ref="Q56:Q57"/>
    <mergeCell ref="A13:A18"/>
    <mergeCell ref="A5:A7"/>
    <mergeCell ref="A11:A12"/>
    <mergeCell ref="A8:A10"/>
    <mergeCell ref="B8:B10"/>
    <mergeCell ref="N38:N39"/>
    <mergeCell ref="P38:P39"/>
    <mergeCell ref="N42:N43"/>
    <mergeCell ref="O31:O33"/>
    <mergeCell ref="A19:A21"/>
    <mergeCell ref="B19:B21"/>
    <mergeCell ref="I19:I21"/>
    <mergeCell ref="A31:A33"/>
    <mergeCell ref="A22:A30"/>
    <mergeCell ref="F24:F30"/>
    <mergeCell ref="F43:F45"/>
    <mergeCell ref="F22:F23"/>
    <mergeCell ref="E43:E45"/>
    <mergeCell ref="I40:I41"/>
    <mergeCell ref="P40:P41"/>
    <mergeCell ref="B31:B33"/>
    <mergeCell ref="H8:H9"/>
    <mergeCell ref="A40:A41"/>
    <mergeCell ref="D24:D30"/>
    <mergeCell ref="L14:L16"/>
    <mergeCell ref="B34:B37"/>
    <mergeCell ref="C34:C35"/>
    <mergeCell ref="A34:A37"/>
    <mergeCell ref="R19:R21"/>
    <mergeCell ref="G42:G45"/>
    <mergeCell ref="G46:G49"/>
    <mergeCell ref="O20:O21"/>
    <mergeCell ref="N31:N33"/>
    <mergeCell ref="L43:L45"/>
    <mergeCell ref="L46:L49"/>
    <mergeCell ref="O38:O39"/>
    <mergeCell ref="O42:O43"/>
    <mergeCell ref="J40:J41"/>
    <mergeCell ref="G40:G41"/>
    <mergeCell ref="Q40:Q41"/>
    <mergeCell ref="H40:H41"/>
    <mergeCell ref="G31:G33"/>
    <mergeCell ref="H31:H33"/>
    <mergeCell ref="P31:P33"/>
    <mergeCell ref="Q20:Q21"/>
    <mergeCell ref="Q38:Q39"/>
    <mergeCell ref="Q31:Q33"/>
    <mergeCell ref="I31:I33"/>
    <mergeCell ref="D22:D23"/>
    <mergeCell ref="Q223:Q224"/>
    <mergeCell ref="O225:O227"/>
    <mergeCell ref="P223:P224"/>
    <mergeCell ref="Q50:Q52"/>
    <mergeCell ref="P62:P63"/>
    <mergeCell ref="P56:P57"/>
    <mergeCell ref="O62:O63"/>
    <mergeCell ref="P50:P52"/>
    <mergeCell ref="N59:N61"/>
    <mergeCell ref="P122:P124"/>
    <mergeCell ref="P120:P121"/>
    <mergeCell ref="O163:O169"/>
    <mergeCell ref="N73:N74"/>
    <mergeCell ref="P98:P99"/>
    <mergeCell ref="N174:N175"/>
    <mergeCell ref="P161:P162"/>
    <mergeCell ref="P163:P169"/>
    <mergeCell ref="O174:O175"/>
    <mergeCell ref="O94:O96"/>
    <mergeCell ref="P106:P107"/>
    <mergeCell ref="P108:P109"/>
    <mergeCell ref="O106:O107"/>
    <mergeCell ref="O114:O116"/>
    <mergeCell ref="O110:O111"/>
    <mergeCell ref="A38:A39"/>
    <mergeCell ref="N156:N157"/>
    <mergeCell ref="N76:N77"/>
    <mergeCell ref="J38:J39"/>
    <mergeCell ref="I76:I77"/>
    <mergeCell ref="B38:B39"/>
    <mergeCell ref="C46:C49"/>
    <mergeCell ref="J122:J124"/>
    <mergeCell ref="P255:P256"/>
    <mergeCell ref="B40:B41"/>
    <mergeCell ref="A42:A49"/>
    <mergeCell ref="B53:B54"/>
    <mergeCell ref="A50:A52"/>
    <mergeCell ref="H42:H45"/>
    <mergeCell ref="H46:H49"/>
    <mergeCell ref="O108:O109"/>
    <mergeCell ref="O78:O80"/>
    <mergeCell ref="O117:O118"/>
    <mergeCell ref="O73:O74"/>
    <mergeCell ref="O98:O100"/>
    <mergeCell ref="N127:N129"/>
    <mergeCell ref="N125:N126"/>
    <mergeCell ref="J114:J116"/>
    <mergeCell ref="N101:N102"/>
    <mergeCell ref="R335:R337"/>
    <mergeCell ref="G335:G336"/>
    <mergeCell ref="H335:H336"/>
    <mergeCell ref="I335:I337"/>
    <mergeCell ref="P336:P337"/>
    <mergeCell ref="O336:O337"/>
    <mergeCell ref="J341:J343"/>
    <mergeCell ref="Q319:Q321"/>
    <mergeCell ref="I319:I321"/>
    <mergeCell ref="J332:J334"/>
    <mergeCell ref="N332:N334"/>
    <mergeCell ref="O319:O321"/>
    <mergeCell ref="H338:H339"/>
    <mergeCell ref="Q336:Q337"/>
    <mergeCell ref="P319:P321"/>
    <mergeCell ref="M319:M321"/>
    <mergeCell ref="J319:J321"/>
    <mergeCell ref="L319:L321"/>
    <mergeCell ref="L326:L329"/>
    <mergeCell ref="N328:N329"/>
    <mergeCell ref="N322:N323"/>
    <mergeCell ref="O119:O121"/>
    <mergeCell ref="O130:O131"/>
    <mergeCell ref="O190:O192"/>
    <mergeCell ref="N180:N182"/>
    <mergeCell ref="O180:O182"/>
    <mergeCell ref="P176:P177"/>
    <mergeCell ref="N187:N188"/>
    <mergeCell ref="N208:N209"/>
    <mergeCell ref="P190:P191"/>
    <mergeCell ref="P138:P140"/>
    <mergeCell ref="N161:N162"/>
    <mergeCell ref="N153:N154"/>
    <mergeCell ref="O141:O143"/>
    <mergeCell ref="O187:O188"/>
    <mergeCell ref="O208:O209"/>
    <mergeCell ref="O153:O154"/>
    <mergeCell ref="P125:P126"/>
    <mergeCell ref="P183:P185"/>
    <mergeCell ref="O183:O185"/>
    <mergeCell ref="O176:O177"/>
    <mergeCell ref="P128:P129"/>
    <mergeCell ref="O128:O129"/>
    <mergeCell ref="N141:N143"/>
    <mergeCell ref="N166:N169"/>
    <mergeCell ref="P348:P349"/>
    <mergeCell ref="O338:O339"/>
    <mergeCell ref="P338:P339"/>
    <mergeCell ref="N336:N337"/>
    <mergeCell ref="J338:J339"/>
    <mergeCell ref="L338:L339"/>
    <mergeCell ref="M338:M339"/>
    <mergeCell ref="N338:N339"/>
    <mergeCell ref="N348:N349"/>
    <mergeCell ref="O348:O349"/>
    <mergeCell ref="O345:O346"/>
    <mergeCell ref="N345:N346"/>
    <mergeCell ref="P341:P343"/>
    <mergeCell ref="O341:O343"/>
    <mergeCell ref="M345:M346"/>
    <mergeCell ref="O223:O224"/>
    <mergeCell ref="L317:L318"/>
    <mergeCell ref="N272:N274"/>
    <mergeCell ref="N317:N318"/>
    <mergeCell ref="N319:N321"/>
    <mergeCell ref="O317:O318"/>
    <mergeCell ref="N228:N230"/>
    <mergeCell ref="N285:N286"/>
    <mergeCell ref="I67:I68"/>
    <mergeCell ref="J67:J68"/>
    <mergeCell ref="I174:I175"/>
    <mergeCell ref="J90:J93"/>
    <mergeCell ref="N98:N100"/>
    <mergeCell ref="N117:N118"/>
    <mergeCell ref="N90:N93"/>
    <mergeCell ref="M114:M116"/>
    <mergeCell ref="J128:J129"/>
    <mergeCell ref="J174:J175"/>
    <mergeCell ref="N119:N121"/>
    <mergeCell ref="N106:N107"/>
    <mergeCell ref="L117:L118"/>
    <mergeCell ref="I114:I116"/>
    <mergeCell ref="N138:N140"/>
    <mergeCell ref="N122:N124"/>
    <mergeCell ref="J78:J80"/>
    <mergeCell ref="N78:N80"/>
    <mergeCell ref="J108:J109"/>
    <mergeCell ref="N69:N71"/>
    <mergeCell ref="H141:H143"/>
    <mergeCell ref="H144:H145"/>
    <mergeCell ref="J142:J143"/>
    <mergeCell ref="N149:N151"/>
    <mergeCell ref="H73:H77"/>
    <mergeCell ref="H81:H82"/>
    <mergeCell ref="I78:I80"/>
    <mergeCell ref="H88:H89"/>
    <mergeCell ref="H138:H139"/>
    <mergeCell ref="H125:H129"/>
    <mergeCell ref="N114:N116"/>
    <mergeCell ref="N110:N111"/>
    <mergeCell ref="L114:L116"/>
    <mergeCell ref="J101:J102"/>
    <mergeCell ref="I117:I118"/>
    <mergeCell ref="I110:I111"/>
    <mergeCell ref="I120:I121"/>
    <mergeCell ref="H122:H124"/>
    <mergeCell ref="H117:H118"/>
    <mergeCell ref="J106:J107"/>
    <mergeCell ref="N94:N96"/>
    <mergeCell ref="I142:I143"/>
    <mergeCell ref="J138:J140"/>
    <mergeCell ref="H282:H283"/>
    <mergeCell ref="G282:G283"/>
    <mergeCell ref="G261:G263"/>
    <mergeCell ref="H261:H263"/>
    <mergeCell ref="G231:G234"/>
    <mergeCell ref="G272:G274"/>
    <mergeCell ref="H236:H241"/>
    <mergeCell ref="G236:G241"/>
    <mergeCell ref="G221:G222"/>
    <mergeCell ref="H228:H230"/>
    <mergeCell ref="J272:J274"/>
    <mergeCell ref="I228:I230"/>
    <mergeCell ref="J275:J277"/>
    <mergeCell ref="N183:N185"/>
    <mergeCell ref="J180:J182"/>
    <mergeCell ref="J176:J177"/>
    <mergeCell ref="I225:I227"/>
    <mergeCell ref="J149:J151"/>
    <mergeCell ref="J223:J224"/>
    <mergeCell ref="J228:J230"/>
    <mergeCell ref="J255:J256"/>
    <mergeCell ref="J231:J234"/>
    <mergeCell ref="I270:I271"/>
    <mergeCell ref="J216:J218"/>
    <mergeCell ref="M166:M169"/>
    <mergeCell ref="I163:I169"/>
    <mergeCell ref="I138:I140"/>
    <mergeCell ref="J163:J169"/>
    <mergeCell ref="J161:J162"/>
    <mergeCell ref="I161:I162"/>
    <mergeCell ref="I209:I210"/>
    <mergeCell ref="I180:I182"/>
    <mergeCell ref="I183:I185"/>
    <mergeCell ref="I214:I215"/>
    <mergeCell ref="L209:L210"/>
    <mergeCell ref="J94:J96"/>
    <mergeCell ref="L153:L157"/>
    <mergeCell ref="N214:N215"/>
    <mergeCell ref="J183:J185"/>
    <mergeCell ref="J214:J215"/>
    <mergeCell ref="J120:J121"/>
    <mergeCell ref="J130:J131"/>
    <mergeCell ref="I122:I124"/>
    <mergeCell ref="I128:I129"/>
    <mergeCell ref="I108:I109"/>
    <mergeCell ref="M163:M165"/>
    <mergeCell ref="I106:I107"/>
    <mergeCell ref="N190:N192"/>
    <mergeCell ref="D170:D171"/>
    <mergeCell ref="C172:C173"/>
    <mergeCell ref="F208:F213"/>
    <mergeCell ref="D208:D213"/>
    <mergeCell ref="F187:F189"/>
    <mergeCell ref="E190:E200"/>
    <mergeCell ref="F190:F200"/>
    <mergeCell ref="E170:E171"/>
    <mergeCell ref="F177:F178"/>
    <mergeCell ref="E177:E178"/>
    <mergeCell ref="D177:D178"/>
    <mergeCell ref="C177:C178"/>
    <mergeCell ref="C208:C213"/>
    <mergeCell ref="F141:F144"/>
    <mergeCell ref="E163:E169"/>
    <mergeCell ref="F163:F169"/>
    <mergeCell ref="E127:E128"/>
    <mergeCell ref="C158:C159"/>
    <mergeCell ref="C190:C200"/>
    <mergeCell ref="A285:A286"/>
    <mergeCell ref="A265:A267"/>
    <mergeCell ref="A281:A283"/>
    <mergeCell ref="A268:A269"/>
    <mergeCell ref="A225:A227"/>
    <mergeCell ref="B161:B162"/>
    <mergeCell ref="A183:A185"/>
    <mergeCell ref="A208:A213"/>
    <mergeCell ref="B187:B189"/>
    <mergeCell ref="B281:B283"/>
    <mergeCell ref="B231:B234"/>
    <mergeCell ref="B228:B230"/>
    <mergeCell ref="B225:B227"/>
    <mergeCell ref="B236:B241"/>
    <mergeCell ref="B163:B169"/>
    <mergeCell ref="B180:B182"/>
    <mergeCell ref="E242:E243"/>
    <mergeCell ref="E244:E248"/>
    <mergeCell ref="A161:A162"/>
    <mergeCell ref="F236:F241"/>
    <mergeCell ref="E236:E241"/>
    <mergeCell ref="D236:D241"/>
    <mergeCell ref="C236:C241"/>
    <mergeCell ref="G278:G280"/>
    <mergeCell ref="G265:G267"/>
    <mergeCell ref="G225:G227"/>
    <mergeCell ref="F242:F254"/>
    <mergeCell ref="D244:D248"/>
    <mergeCell ref="C242:C243"/>
    <mergeCell ref="E249:E254"/>
    <mergeCell ref="G275:G277"/>
    <mergeCell ref="D257:D260"/>
    <mergeCell ref="G183:G184"/>
    <mergeCell ref="D187:D189"/>
    <mergeCell ref="D190:D200"/>
    <mergeCell ref="F221:F222"/>
    <mergeCell ref="E221:E222"/>
    <mergeCell ref="C187:C189"/>
    <mergeCell ref="C166:C169"/>
    <mergeCell ref="C170:C171"/>
    <mergeCell ref="D166:D169"/>
    <mergeCell ref="C163:C165"/>
    <mergeCell ref="E266:E267"/>
    <mergeCell ref="D266:D267"/>
    <mergeCell ref="C266:C267"/>
    <mergeCell ref="D242:D243"/>
    <mergeCell ref="H278:H280"/>
    <mergeCell ref="H219:H220"/>
    <mergeCell ref="A190:A200"/>
    <mergeCell ref="B183:B185"/>
    <mergeCell ref="A172:A173"/>
    <mergeCell ref="H272:H274"/>
    <mergeCell ref="G187:G189"/>
    <mergeCell ref="H187:H189"/>
    <mergeCell ref="G190:G200"/>
    <mergeCell ref="H172:H173"/>
    <mergeCell ref="F255:F256"/>
    <mergeCell ref="B255:B256"/>
    <mergeCell ref="A187:A189"/>
    <mergeCell ref="A180:A182"/>
    <mergeCell ref="C249:C254"/>
    <mergeCell ref="A228:A230"/>
    <mergeCell ref="A223:A224"/>
    <mergeCell ref="A243:A254"/>
    <mergeCell ref="B242:B254"/>
    <mergeCell ref="A236:A241"/>
  </mergeCells>
  <phoneticPr fontId="2"/>
  <printOptions horizontalCentered="1"/>
  <pageMargins left="0.19685039370078741" right="0.19685039370078741" top="0.39370078740157483" bottom="0.39370078740157483" header="0.51181102362204722" footer="0.23622047244094491"/>
  <pageSetup paperSize="8" scale="97" orientation="landscape" horizontalDpi="4294967293" r:id="rId1"/>
  <headerFooter alignWithMargins="0">
    <oddFooter>&amp;C&amp;"ＭＳ 明朝,標準"&amp;12&amp;P／&amp;N</oddFooter>
  </headerFooter>
  <rowBreaks count="16" manualBreakCount="16">
    <brk id="21" max="16" man="1"/>
    <brk id="41" max="16" man="1"/>
    <brk id="63" max="16" man="1"/>
    <brk id="85" max="16" man="1"/>
    <brk id="109" max="16" man="1"/>
    <brk id="134" max="16" man="1"/>
    <brk id="152" max="16" man="1"/>
    <brk id="179" max="16" man="1"/>
    <brk id="203" max="16" man="1"/>
    <brk id="227" max="16" man="1"/>
    <brk id="241" max="16" man="1"/>
    <brk id="264" max="16" man="1"/>
    <brk id="284" max="16" man="1"/>
    <brk id="307" max="16" man="1"/>
    <brk id="321" max="16" man="1"/>
    <brk id="343" max="16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仙漁海太郎</cp:lastModifiedBy>
  <cp:lastPrinted>2022-09-12T10:25:33Z</cp:lastPrinted>
  <dcterms:created xsi:type="dcterms:W3CDTF">2012-01-01T05:55:19Z</dcterms:created>
  <dcterms:modified xsi:type="dcterms:W3CDTF">2023-10-21T08:52:27Z</dcterms:modified>
</cp:coreProperties>
</file>